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tabRatio="484" firstSheet="1" activeTab="4"/>
  </bookViews>
  <sheets>
    <sheet name="1 кв. 2019" sheetId="1" r:id="rId1"/>
    <sheet name="2 кв. 2019" sheetId="2" r:id="rId2"/>
    <sheet name=" 3.2019" sheetId="3" r:id="rId3"/>
    <sheet name="4 кв. 2019" sheetId="4" r:id="rId4"/>
    <sheet name="пропуски по болезни" sheetId="5" r:id="rId5"/>
    <sheet name="детодни 2019" sheetId="6" r:id="rId6"/>
  </sheets>
  <definedNames>
    <definedName name="_xlnm.Print_Area" localSheetId="2">' 3.2019'!$A$1:$AF$38</definedName>
  </definedNames>
  <calcPr fullCalcOnLoad="1"/>
</workbook>
</file>

<file path=xl/sharedStrings.xml><?xml version="1.0" encoding="utf-8"?>
<sst xmlns="http://schemas.openxmlformats.org/spreadsheetml/2006/main" count="409" uniqueCount="142">
  <si>
    <t>Количество детей по плану</t>
  </si>
  <si>
    <t>Количество  групп</t>
  </si>
  <si>
    <t>Дето-дни</t>
  </si>
  <si>
    <t>Кол-во детей, посещ. СП ГБОУ (факт)</t>
  </si>
  <si>
    <t>Дни работы СП ГБОУ</t>
  </si>
  <si>
    <t>Кол-во дней посещенных 1 ребенком</t>
  </si>
  <si>
    <t>Число случаев заболевания</t>
  </si>
  <si>
    <t>Число дней, пропущенных по болезни детьми</t>
  </si>
  <si>
    <t>Продолжительность болезни</t>
  </si>
  <si>
    <t>Кол-во дней, посещ 1 ребенком</t>
  </si>
  <si>
    <t>Число 
дней работы СП ГБОУ</t>
  </si>
  <si>
    <t>Итого по округу</t>
  </si>
  <si>
    <t>Показатель 
"Средняя численность воспитанников"</t>
  </si>
  <si>
    <t>Число дней, пропущенных 1 ребенком по болезни</t>
  </si>
  <si>
    <t>Коэффициент 
 посещаемости</t>
  </si>
  <si>
    <t>Кол-во дней посещенных 1 ребенком( по плану)</t>
  </si>
  <si>
    <t>Всего по  м.р. Кинельский</t>
  </si>
  <si>
    <t>Всего по г.о.Кинель</t>
  </si>
  <si>
    <t>ДО Алакаевской сош</t>
  </si>
  <si>
    <r>
      <t>ДО Бобровско</t>
    </r>
    <r>
      <rPr>
        <b/>
        <sz val="10"/>
        <rFont val="Times New Roman"/>
        <family val="1"/>
      </rPr>
      <t>й сош</t>
    </r>
  </si>
  <si>
    <t>ДО Богдановской сош</t>
  </si>
  <si>
    <t>ДО Бузаевской сош</t>
  </si>
  <si>
    <t>ДО Б.Малышевка</t>
  </si>
  <si>
    <t>ДО Георгиевской сош</t>
  </si>
  <si>
    <t>ДО Кинельской сош</t>
  </si>
  <si>
    <t xml:space="preserve">ДО Красносамарской </t>
  </si>
  <si>
    <t xml:space="preserve">ДО Маломалышевской </t>
  </si>
  <si>
    <t xml:space="preserve">ДО Новосарбайской </t>
  </si>
  <si>
    <t>ДО Парфеновской оош</t>
  </si>
  <si>
    <t>ДО Сколковской сош</t>
  </si>
  <si>
    <t>ДО Сырейской сош</t>
  </si>
  <si>
    <t>ДО Чубовской сош</t>
  </si>
  <si>
    <t>Домашкинское ДОУ</t>
  </si>
  <si>
    <t>Комсомольское ДОУ</t>
  </si>
  <si>
    <t>ДОУ  Лучик</t>
  </si>
  <si>
    <t>ДОУ Гнездышко</t>
  </si>
  <si>
    <t>ДОУ Золотая рыбка</t>
  </si>
  <si>
    <t>ДОУ Ягодка</t>
  </si>
  <si>
    <t>ДОУ Аленький цветочек</t>
  </si>
  <si>
    <t>ДОУ Сказка</t>
  </si>
  <si>
    <t>ДОУ Солнышко</t>
  </si>
  <si>
    <t>ДОУ Буратино</t>
  </si>
  <si>
    <t>ДОУ Золотой петушок</t>
  </si>
  <si>
    <t>ДОУ Тополек</t>
  </si>
  <si>
    <t>ДОУ Светлячок</t>
  </si>
  <si>
    <t>Расчет детодней за 2010 год по отчету 85-к</t>
  </si>
  <si>
    <t>Число дней работы с начала года</t>
  </si>
  <si>
    <t>Числ-ть детей по разделу 2.1.</t>
  </si>
  <si>
    <t>Кол-во детодней с числом детей по разделу 2.1.</t>
  </si>
  <si>
    <t>Среднегодовая числ-ть детей</t>
  </si>
  <si>
    <t xml:space="preserve">Кол-во детодней со среднегодовым числом детей </t>
  </si>
  <si>
    <t>Число дней, проведенных детьми в группах</t>
  </si>
  <si>
    <t>Число пропущенных дней</t>
  </si>
  <si>
    <t>Сумма посещенных и пропущенных</t>
  </si>
  <si>
    <t>Числ-ть детей по разделу 2.1</t>
  </si>
  <si>
    <t>Плановое чило дней работы ( норматив)</t>
  </si>
  <si>
    <t>% выполнения планового показателя</t>
  </si>
  <si>
    <t>Дни посещений и пропуски по болезни 2010 год по отчету 85-к</t>
  </si>
  <si>
    <t>Всего по Кинельскому р-ну</t>
  </si>
  <si>
    <t>округ</t>
  </si>
  <si>
    <t>Число дней, посещенных 1 ребенком за год</t>
  </si>
  <si>
    <t xml:space="preserve">Число дней, пропущенных по болезни в среднем на 1 ребенка </t>
  </si>
  <si>
    <t xml:space="preserve">Число детодней  </t>
  </si>
  <si>
    <t xml:space="preserve">Число детодней </t>
  </si>
  <si>
    <t>не работали</t>
  </si>
  <si>
    <t xml:space="preserve"> не работали</t>
  </si>
  <si>
    <r>
      <t>ДО Бобровско</t>
    </r>
    <r>
      <rPr>
        <b/>
        <sz val="8"/>
        <rFont val="Times New Roman"/>
        <family val="1"/>
      </rPr>
      <t>й сош</t>
    </r>
  </si>
  <si>
    <t>Среднемесячная численность детей, фактически  посещавших ДОУ</t>
  </si>
  <si>
    <t>Кинельскому р-ну</t>
  </si>
  <si>
    <t>Октябрьское ДОУ</t>
  </si>
  <si>
    <t>коэффициент посещаемости</t>
  </si>
  <si>
    <t>показатель эффективности руководителя ДОУ</t>
  </si>
  <si>
    <r>
      <t xml:space="preserve">Численность воспитанников </t>
    </r>
    <r>
      <rPr>
        <b/>
        <sz val="8"/>
        <color indexed="30"/>
        <rFont val="Times New Roman"/>
        <family val="1"/>
      </rPr>
      <t>по разделу 2.1.</t>
    </r>
  </si>
  <si>
    <r>
      <t>Среднегодовая</t>
    </r>
    <r>
      <rPr>
        <sz val="8"/>
        <color indexed="8"/>
        <rFont val="Times New Roman"/>
        <family val="1"/>
      </rPr>
      <t xml:space="preserve"> числ-ть воспитанников</t>
    </r>
  </si>
  <si>
    <r>
      <t>Число дней, посещенных 1 ребенком в среднем за год (</t>
    </r>
    <r>
      <rPr>
        <b/>
        <sz val="8"/>
        <color indexed="30"/>
        <rFont val="Times New Roman"/>
        <family val="1"/>
      </rPr>
      <t>по разделу 2.1.</t>
    </r>
    <r>
      <rPr>
        <sz val="8"/>
        <color indexed="8"/>
        <rFont val="Times New Roman"/>
        <family val="1"/>
      </rPr>
      <t>)</t>
    </r>
  </si>
  <si>
    <r>
      <t>Число дней, посещенных 1 ребенком в среднем за год (</t>
    </r>
    <r>
      <rPr>
        <b/>
        <sz val="8"/>
        <color indexed="30"/>
        <rFont val="Times New Roman"/>
        <family val="1"/>
      </rPr>
      <t>по среднегодовой)</t>
    </r>
  </si>
  <si>
    <r>
      <t xml:space="preserve">Число дней, пропущенных </t>
    </r>
    <r>
      <rPr>
        <b/>
        <sz val="8"/>
        <color indexed="10"/>
        <rFont val="Times New Roman"/>
        <family val="1"/>
      </rPr>
      <t>по болезни</t>
    </r>
  </si>
  <si>
    <r>
      <t xml:space="preserve">Число дней, пропущенных по болезни в среднем на 1 ребенка </t>
    </r>
    <r>
      <rPr>
        <b/>
        <sz val="8"/>
        <color indexed="30"/>
        <rFont val="Times New Roman"/>
        <family val="1"/>
      </rPr>
      <t>по разделу 2.1.</t>
    </r>
  </si>
  <si>
    <r>
      <t xml:space="preserve">Число дней, пропущенных по болезни в среднем на 1 ребенка </t>
    </r>
    <r>
      <rPr>
        <b/>
        <sz val="8"/>
        <color indexed="30"/>
        <rFont val="Times New Roman"/>
        <family val="1"/>
      </rPr>
      <t>по среднегодовой</t>
    </r>
  </si>
  <si>
    <t>ДО Бобровской сош</t>
  </si>
  <si>
    <t>Число дней работы с начала года из 85 к</t>
  </si>
  <si>
    <t>Дни посещений и пропуски по болезни 
 (май  )</t>
  </si>
  <si>
    <t>Дни посещений и пропуски по болезни  (июнь )</t>
  </si>
  <si>
    <t>Дни посещений и пропуски по болезни 
(июль )</t>
  </si>
  <si>
    <t>Дни посещений и пропуски по болезни 
 (август  )</t>
  </si>
  <si>
    <t>Дни посещений и пропуски по болезни  (сентябрь  )</t>
  </si>
  <si>
    <t>Дни посещений и пропуски по болезни  (декабрь )</t>
  </si>
  <si>
    <t>Дни посещений и пропуски по болезни 
 (ноябрь )</t>
  </si>
  <si>
    <t>Дни посещений и пропуски по болезни 
(октябрь )</t>
  </si>
  <si>
    <t>Дни посещений и пропуски по болезни 
(апрель)</t>
  </si>
  <si>
    <t>Выполнение планового значения показателя по детодням</t>
  </si>
  <si>
    <t xml:space="preserve"> Число дней, проведенных                 воспитанниками в группах в текущем квартале
</t>
  </si>
  <si>
    <t>для детей раннего возраста (до 3 лет)</t>
  </si>
  <si>
    <t>для детей в возрасте (от 3 лет и старше)</t>
  </si>
  <si>
    <t>разновозрастные группы</t>
  </si>
  <si>
    <t>Число дней работы с начала года по данным из отчета</t>
  </si>
  <si>
    <t>ДО Комсомольское</t>
  </si>
  <si>
    <t>ДО Бобровка</t>
  </si>
  <si>
    <t>ДО Октябрьский</t>
  </si>
  <si>
    <t>ДО Парфеновка</t>
  </si>
  <si>
    <t>ДО Сырейка</t>
  </si>
  <si>
    <t>ДО Чубовка</t>
  </si>
  <si>
    <t>ДО Георгиевка</t>
  </si>
  <si>
    <t>СП ДС "Лучик"</t>
  </si>
  <si>
    <t>СП ДС "Гнездышко"</t>
  </si>
  <si>
    <t>СП ДС "Золотая рыбка"</t>
  </si>
  <si>
    <t>СП ДС "Ягодка"</t>
  </si>
  <si>
    <t>СП ДС "Аленький цветочек"</t>
  </si>
  <si>
    <t>СП ДС "Сказка"</t>
  </si>
  <si>
    <t>СП ДС "Солнышко"</t>
  </si>
  <si>
    <t>СП ДС "Буратино"</t>
  </si>
  <si>
    <t>СП ДС "Золотой петушок"</t>
  </si>
  <si>
    <t>СП ДС "Тополек"</t>
  </si>
  <si>
    <t>СП ДС "Светлячок"</t>
  </si>
  <si>
    <t>ДО М.Малышевка</t>
  </si>
  <si>
    <t>ДО Домашка</t>
  </si>
  <si>
    <t>ДО Новый Сарбай</t>
  </si>
  <si>
    <t>ДО Красносамарское</t>
  </si>
  <si>
    <t>ДО Богдановка</t>
  </si>
  <si>
    <t>ДО Кинельский</t>
  </si>
  <si>
    <t>ДО Сколково</t>
  </si>
  <si>
    <t>ДО Алакаевка</t>
  </si>
  <si>
    <t>ДО Бузаевка</t>
  </si>
  <si>
    <t>Дни посещений и пропуски по болезни 
(январь )</t>
  </si>
  <si>
    <t>Дни посещений и пропуски по болезни 
 (февраль )</t>
  </si>
  <si>
    <t>Дни посещений и пропуски по болезни  (март  )</t>
  </si>
  <si>
    <t>Дни посещений и пропуски по болезни  (1квартал)</t>
  </si>
  <si>
    <t>Дни посещений и пропуски по болезни  (2 квартал )</t>
  </si>
  <si>
    <t>Дни посещений и пропуски по болезни  (3 квартал )</t>
  </si>
  <si>
    <t>Дни посещений и пропуски по болезни  (4 квартал )</t>
  </si>
  <si>
    <t>Дни посещений и пропуски за 2019г.</t>
  </si>
  <si>
    <t>Эффективность  по заболеваемости 2019</t>
  </si>
  <si>
    <t>общеразвивающей направленности</t>
  </si>
  <si>
    <t>компенсирующей направленности</t>
  </si>
  <si>
    <t xml:space="preserve">комбинированной направленности
</t>
  </si>
  <si>
    <t>Всего детей</t>
  </si>
  <si>
    <t>АНО ДО "Город Детства"</t>
  </si>
  <si>
    <t>Расчет детодней за 2019 год по отчету 85-к</t>
  </si>
  <si>
    <t>Детодни  за 2019 г.</t>
  </si>
  <si>
    <t>Дни посещений и пропуски по болезни 2019 год по отчету 85-к</t>
  </si>
  <si>
    <t>Плановое  число детодней на 2019</t>
  </si>
  <si>
    <t>Численность детей  по комплектованию на 01.01.2020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</si>
</sst>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;[Red]0.0"/>
    <numFmt numFmtId="174" formatCode="0;[Red]0"/>
    <numFmt numFmtId="175" formatCode="#,##0&quot;р.&quot;"/>
    <numFmt numFmtId="176" formatCode="0.00;[Red]0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</fonts>
  <fills count="10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</border>
    <border>
      <left style="thin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rgb="FF1A1A1A"/>
      </left>
      <right>
        <color indexed="63"/>
      </right>
      <top style="thin">
        <color rgb="FF1A1A1A"/>
      </top>
      <bottom style="thin">
        <color rgb="FF1A1A1A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24" borderId="0" xfId="0" applyFill="1" applyAlignment="1">
      <alignment wrapText="1"/>
    </xf>
    <xf numFmtId="0" fontId="0" fillId="0" borderId="10" xfId="0" applyBorder="1" applyAlignment="1">
      <alignment wrapText="1"/>
    </xf>
    <xf numFmtId="0" fontId="0" fillId="25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26" borderId="0" xfId="0" applyFill="1" applyAlignment="1">
      <alignment wrapText="1"/>
    </xf>
    <xf numFmtId="0" fontId="0" fillId="0" borderId="11" xfId="0" applyBorder="1" applyAlignment="1">
      <alignment wrapText="1"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27" borderId="0" xfId="0" applyNumberFormat="1" applyFill="1" applyAlignment="1">
      <alignment/>
    </xf>
    <xf numFmtId="1" fontId="0" fillId="28" borderId="0" xfId="0" applyNumberFormat="1" applyFill="1" applyAlignment="1">
      <alignment/>
    </xf>
    <xf numFmtId="0" fontId="0" fillId="29" borderId="0" xfId="0" applyFill="1" applyAlignment="1">
      <alignment wrapText="1"/>
    </xf>
    <xf numFmtId="0" fontId="0" fillId="30" borderId="0" xfId="0" applyFill="1" applyAlignment="1">
      <alignment wrapText="1"/>
    </xf>
    <xf numFmtId="1" fontId="0" fillId="31" borderId="12" xfId="0" applyNumberFormat="1" applyFill="1" applyBorder="1" applyAlignment="1">
      <alignment wrapText="1"/>
    </xf>
    <xf numFmtId="174" fontId="0" fillId="31" borderId="12" xfId="0" applyNumberFormat="1" applyFill="1" applyBorder="1" applyAlignment="1">
      <alignment wrapText="1"/>
    </xf>
    <xf numFmtId="1" fontId="0" fillId="31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28" borderId="13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1" fillId="29" borderId="10" xfId="0" applyFont="1" applyFill="1" applyBorder="1" applyAlignment="1">
      <alignment wrapText="1"/>
    </xf>
    <xf numFmtId="0" fontId="21" fillId="25" borderId="10" xfId="0" applyFont="1" applyFill="1" applyBorder="1" applyAlignment="1">
      <alignment wrapText="1"/>
    </xf>
    <xf numFmtId="0" fontId="9" fillId="29" borderId="10" xfId="0" applyFont="1" applyFill="1" applyBorder="1" applyAlignment="1">
      <alignment wrapText="1"/>
    </xf>
    <xf numFmtId="0" fontId="9" fillId="30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14" xfId="0" applyFont="1" applyFill="1" applyBorder="1" applyAlignment="1">
      <alignment wrapText="1"/>
    </xf>
    <xf numFmtId="0" fontId="9" fillId="35" borderId="15" xfId="0" applyFont="1" applyFill="1" applyBorder="1" applyAlignment="1">
      <alignment wrapText="1"/>
    </xf>
    <xf numFmtId="0" fontId="9" fillId="36" borderId="12" xfId="0" applyFont="1" applyFill="1" applyBorder="1" applyAlignment="1">
      <alignment wrapText="1"/>
    </xf>
    <xf numFmtId="0" fontId="9" fillId="31" borderId="16" xfId="0" applyFont="1" applyFill="1" applyBorder="1" applyAlignment="1">
      <alignment wrapText="1"/>
    </xf>
    <xf numFmtId="1" fontId="0" fillId="36" borderId="12" xfId="0" applyNumberFormat="1" applyFill="1" applyBorder="1" applyAlignment="1">
      <alignment wrapText="1"/>
    </xf>
    <xf numFmtId="1" fontId="0" fillId="25" borderId="10" xfId="0" applyNumberFormat="1" applyFont="1" applyFill="1" applyBorder="1" applyAlignment="1">
      <alignment wrapText="1"/>
    </xf>
    <xf numFmtId="1" fontId="0" fillId="30" borderId="10" xfId="0" applyNumberFormat="1" applyFont="1" applyFill="1" applyBorder="1" applyAlignment="1">
      <alignment wrapText="1"/>
    </xf>
    <xf numFmtId="0" fontId="0" fillId="30" borderId="10" xfId="0" applyFont="1" applyFill="1" applyBorder="1" applyAlignment="1">
      <alignment wrapText="1"/>
    </xf>
    <xf numFmtId="1" fontId="0" fillId="29" borderId="10" xfId="0" applyNumberFormat="1" applyFont="1" applyFill="1" applyBorder="1" applyAlignment="1">
      <alignment wrapText="1"/>
    </xf>
    <xf numFmtId="1" fontId="0" fillId="32" borderId="10" xfId="0" applyNumberFormat="1" applyFont="1" applyFill="1" applyBorder="1" applyAlignment="1">
      <alignment wrapText="1"/>
    </xf>
    <xf numFmtId="1" fontId="0" fillId="37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1" fontId="0" fillId="32" borderId="14" xfId="0" applyNumberFormat="1" applyFont="1" applyFill="1" applyBorder="1" applyAlignment="1">
      <alignment wrapText="1"/>
    </xf>
    <xf numFmtId="1" fontId="0" fillId="32" borderId="16" xfId="0" applyNumberFormat="1" applyFont="1" applyFill="1" applyBorder="1" applyAlignment="1">
      <alignment wrapText="1"/>
    </xf>
    <xf numFmtId="1" fontId="0" fillId="34" borderId="14" xfId="0" applyNumberFormat="1" applyFont="1" applyFill="1" applyBorder="1" applyAlignment="1">
      <alignment wrapText="1"/>
    </xf>
    <xf numFmtId="1" fontId="0" fillId="32" borderId="17" xfId="0" applyNumberFormat="1" applyFont="1" applyFill="1" applyBorder="1" applyAlignment="1">
      <alignment wrapText="1"/>
    </xf>
    <xf numFmtId="1" fontId="0" fillId="32" borderId="18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38" borderId="0" xfId="0" applyFont="1" applyFill="1" applyAlignment="1">
      <alignment/>
    </xf>
    <xf numFmtId="0" fontId="23" fillId="0" borderId="19" xfId="0" applyFont="1" applyFill="1" applyBorder="1" applyAlignment="1">
      <alignment wrapText="1"/>
    </xf>
    <xf numFmtId="1" fontId="23" fillId="32" borderId="19" xfId="0" applyNumberFormat="1" applyFont="1" applyFill="1" applyBorder="1" applyAlignment="1">
      <alignment wrapText="1"/>
    </xf>
    <xf numFmtId="1" fontId="23" fillId="33" borderId="19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31" borderId="0" xfId="0" applyFill="1" applyAlignment="1">
      <alignment/>
    </xf>
    <xf numFmtId="0" fontId="0" fillId="31" borderId="12" xfId="0" applyFill="1" applyBorder="1" applyAlignment="1">
      <alignment/>
    </xf>
    <xf numFmtId="0" fontId="0" fillId="0" borderId="20" xfId="0" applyBorder="1" applyAlignment="1">
      <alignment/>
    </xf>
    <xf numFmtId="174" fontId="0" fillId="31" borderId="12" xfId="0" applyNumberFormat="1" applyFont="1" applyFill="1" applyBorder="1" applyAlignment="1">
      <alignment wrapText="1"/>
    </xf>
    <xf numFmtId="2" fontId="0" fillId="31" borderId="20" xfId="0" applyNumberFormat="1" applyFill="1" applyBorder="1" applyAlignment="1">
      <alignment/>
    </xf>
    <xf numFmtId="0" fontId="9" fillId="31" borderId="12" xfId="0" applyFont="1" applyFill="1" applyBorder="1" applyAlignment="1">
      <alignment wrapText="1"/>
    </xf>
    <xf numFmtId="0" fontId="24" fillId="0" borderId="12" xfId="0" applyFont="1" applyFill="1" applyBorder="1" applyAlignment="1">
      <alignment horizontal="left" vertical="top" wrapText="1"/>
    </xf>
    <xf numFmtId="0" fontId="21" fillId="39" borderId="12" xfId="0" applyFont="1" applyFill="1" applyBorder="1" applyAlignment="1">
      <alignment wrapText="1"/>
    </xf>
    <xf numFmtId="0" fontId="21" fillId="40" borderId="12" xfId="0" applyFont="1" applyFill="1" applyBorder="1" applyAlignment="1">
      <alignment wrapText="1"/>
    </xf>
    <xf numFmtId="0" fontId="21" fillId="41" borderId="12" xfId="0" applyFont="1" applyFill="1" applyBorder="1" applyAlignment="1">
      <alignment wrapText="1"/>
    </xf>
    <xf numFmtId="1" fontId="0" fillId="39" borderId="12" xfId="0" applyNumberFormat="1" applyFont="1" applyFill="1" applyBorder="1" applyAlignment="1">
      <alignment wrapText="1"/>
    </xf>
    <xf numFmtId="1" fontId="0" fillId="32" borderId="12" xfId="0" applyNumberFormat="1" applyFont="1" applyFill="1" applyBorder="1" applyAlignment="1">
      <alignment wrapText="1"/>
    </xf>
    <xf numFmtId="1" fontId="0" fillId="34" borderId="12" xfId="0" applyNumberFormat="1" applyFont="1" applyFill="1" applyBorder="1" applyAlignment="1">
      <alignment wrapText="1"/>
    </xf>
    <xf numFmtId="1" fontId="23" fillId="34" borderId="12" xfId="0" applyNumberFormat="1" applyFont="1" applyFill="1" applyBorder="1" applyAlignment="1">
      <alignment wrapText="1"/>
    </xf>
    <xf numFmtId="1" fontId="23" fillId="32" borderId="12" xfId="0" applyNumberFormat="1" applyFont="1" applyFill="1" applyBorder="1" applyAlignment="1">
      <alignment wrapText="1"/>
    </xf>
    <xf numFmtId="0" fontId="0" fillId="30" borderId="12" xfId="0" applyFont="1" applyFill="1" applyBorder="1" applyAlignment="1">
      <alignment wrapText="1"/>
    </xf>
    <xf numFmtId="1" fontId="0" fillId="29" borderId="12" xfId="0" applyNumberFormat="1" applyFont="1" applyFill="1" applyBorder="1" applyAlignment="1">
      <alignment wrapText="1"/>
    </xf>
    <xf numFmtId="1" fontId="0" fillId="30" borderId="12" xfId="0" applyNumberFormat="1" applyFont="1" applyFill="1" applyBorder="1" applyAlignment="1">
      <alignment wrapText="1"/>
    </xf>
    <xf numFmtId="1" fontId="23" fillId="30" borderId="12" xfId="0" applyNumberFormat="1" applyFont="1" applyFill="1" applyBorder="1" applyAlignment="1">
      <alignment wrapText="1"/>
    </xf>
    <xf numFmtId="1" fontId="0" fillId="25" borderId="12" xfId="0" applyNumberFormat="1" applyFont="1" applyFill="1" applyBorder="1" applyAlignment="1">
      <alignment wrapText="1"/>
    </xf>
    <xf numFmtId="1" fontId="0" fillId="33" borderId="12" xfId="0" applyNumberFormat="1" applyFont="1" applyFill="1" applyBorder="1" applyAlignment="1">
      <alignment wrapText="1"/>
    </xf>
    <xf numFmtId="0" fontId="0" fillId="29" borderId="12" xfId="0" applyFont="1" applyFill="1" applyBorder="1" applyAlignment="1">
      <alignment wrapText="1"/>
    </xf>
    <xf numFmtId="174" fontId="0" fillId="30" borderId="12" xfId="0" applyNumberFormat="1" applyFont="1" applyFill="1" applyBorder="1" applyAlignment="1">
      <alignment wrapText="1"/>
    </xf>
    <xf numFmtId="0" fontId="0" fillId="42" borderId="0" xfId="0" applyFill="1" applyAlignment="1">
      <alignment/>
    </xf>
    <xf numFmtId="176" fontId="0" fillId="31" borderId="12" xfId="0" applyNumberFormat="1" applyFill="1" applyBorder="1" applyAlignment="1">
      <alignment wrapText="1"/>
    </xf>
    <xf numFmtId="0" fontId="9" fillId="43" borderId="10" xfId="0" applyFont="1" applyFill="1" applyBorder="1" applyAlignment="1">
      <alignment horizontal="right" wrapText="1"/>
    </xf>
    <xf numFmtId="1" fontId="0" fillId="43" borderId="10" xfId="0" applyNumberFormat="1" applyFont="1" applyFill="1" applyBorder="1" applyAlignment="1">
      <alignment wrapText="1"/>
    </xf>
    <xf numFmtId="1" fontId="18" fillId="44" borderId="10" xfId="0" applyNumberFormat="1" applyFont="1" applyFill="1" applyBorder="1" applyAlignment="1">
      <alignment wrapText="1"/>
    </xf>
    <xf numFmtId="1" fontId="0" fillId="45" borderId="10" xfId="0" applyNumberFormat="1" applyFont="1" applyFill="1" applyBorder="1" applyAlignment="1">
      <alignment wrapText="1"/>
    </xf>
    <xf numFmtId="1" fontId="18" fillId="43" borderId="10" xfId="0" applyNumberFormat="1" applyFont="1" applyFill="1" applyBorder="1" applyAlignment="1">
      <alignment wrapText="1"/>
    </xf>
    <xf numFmtId="1" fontId="0" fillId="43" borderId="16" xfId="0" applyNumberFormat="1" applyFont="1" applyFill="1" applyBorder="1" applyAlignment="1">
      <alignment wrapText="1"/>
    </xf>
    <xf numFmtId="1" fontId="18" fillId="43" borderId="12" xfId="0" applyNumberFormat="1" applyFont="1" applyFill="1" applyBorder="1" applyAlignment="1">
      <alignment wrapText="1"/>
    </xf>
    <xf numFmtId="1" fontId="18" fillId="44" borderId="21" xfId="0" applyNumberFormat="1" applyFont="1" applyFill="1" applyBorder="1" applyAlignment="1">
      <alignment wrapText="1"/>
    </xf>
    <xf numFmtId="1" fontId="0" fillId="43" borderId="12" xfId="0" applyNumberFormat="1" applyFill="1" applyBorder="1" applyAlignment="1">
      <alignment wrapText="1"/>
    </xf>
    <xf numFmtId="1" fontId="18" fillId="45" borderId="12" xfId="0" applyNumberFormat="1" applyFont="1" applyFill="1" applyBorder="1" applyAlignment="1">
      <alignment wrapText="1"/>
    </xf>
    <xf numFmtId="174" fontId="0" fillId="43" borderId="12" xfId="0" applyNumberFormat="1" applyFill="1" applyBorder="1" applyAlignment="1">
      <alignment wrapText="1"/>
    </xf>
    <xf numFmtId="176" fontId="9" fillId="43" borderId="12" xfId="0" applyNumberFormat="1" applyFont="1" applyFill="1" applyBorder="1" applyAlignment="1">
      <alignment wrapText="1"/>
    </xf>
    <xf numFmtId="1" fontId="0" fillId="43" borderId="12" xfId="0" applyNumberFormat="1" applyFill="1" applyBorder="1" applyAlignment="1">
      <alignment/>
    </xf>
    <xf numFmtId="2" fontId="0" fillId="43" borderId="20" xfId="0" applyNumberFormat="1" applyFill="1" applyBorder="1" applyAlignment="1">
      <alignment/>
    </xf>
    <xf numFmtId="0" fontId="9" fillId="43" borderId="0" xfId="0" applyFont="1" applyFill="1" applyAlignment="1">
      <alignment/>
    </xf>
    <xf numFmtId="0" fontId="21" fillId="43" borderId="10" xfId="0" applyFont="1" applyFill="1" applyBorder="1" applyAlignment="1">
      <alignment horizontal="right" wrapText="1"/>
    </xf>
    <xf numFmtId="1" fontId="22" fillId="45" borderId="10" xfId="0" applyNumberFormat="1" applyFont="1" applyFill="1" applyBorder="1" applyAlignment="1">
      <alignment wrapText="1"/>
    </xf>
    <xf numFmtId="1" fontId="22" fillId="43" borderId="10" xfId="0" applyNumberFormat="1" applyFont="1" applyFill="1" applyBorder="1" applyAlignment="1">
      <alignment wrapText="1"/>
    </xf>
    <xf numFmtId="1" fontId="22" fillId="43" borderId="17" xfId="0" applyNumberFormat="1" applyFont="1" applyFill="1" applyBorder="1" applyAlignment="1">
      <alignment wrapText="1"/>
    </xf>
    <xf numFmtId="1" fontId="22" fillId="43" borderId="12" xfId="0" applyNumberFormat="1" applyFont="1" applyFill="1" applyBorder="1" applyAlignment="1">
      <alignment wrapText="1"/>
    </xf>
    <xf numFmtId="0" fontId="21" fillId="43" borderId="0" xfId="0" applyFont="1" applyFill="1" applyAlignment="1">
      <alignment/>
    </xf>
    <xf numFmtId="0" fontId="19" fillId="46" borderId="12" xfId="0" applyFont="1" applyFill="1" applyBorder="1" applyAlignment="1">
      <alignment wrapText="1"/>
    </xf>
    <xf numFmtId="0" fontId="18" fillId="46" borderId="17" xfId="0" applyFont="1" applyFill="1" applyBorder="1" applyAlignment="1">
      <alignment wrapText="1"/>
    </xf>
    <xf numFmtId="1" fontId="0" fillId="46" borderId="10" xfId="0" applyNumberFormat="1" applyFont="1" applyFill="1" applyBorder="1" applyAlignment="1">
      <alignment wrapText="1"/>
    </xf>
    <xf numFmtId="1" fontId="18" fillId="47" borderId="22" xfId="0" applyNumberFormat="1" applyFont="1" applyFill="1" applyBorder="1" applyAlignment="1">
      <alignment wrapText="1"/>
    </xf>
    <xf numFmtId="1" fontId="0" fillId="47" borderId="10" xfId="0" applyNumberFormat="1" applyFont="1" applyFill="1" applyBorder="1" applyAlignment="1">
      <alignment wrapText="1"/>
    </xf>
    <xf numFmtId="1" fontId="18" fillId="46" borderId="12" xfId="0" applyNumberFormat="1" applyFont="1" applyFill="1" applyBorder="1" applyAlignment="1">
      <alignment wrapText="1"/>
    </xf>
    <xf numFmtId="1" fontId="18" fillId="46" borderId="17" xfId="0" applyNumberFormat="1" applyFont="1" applyFill="1" applyBorder="1" applyAlignment="1">
      <alignment wrapText="1"/>
    </xf>
    <xf numFmtId="1" fontId="18" fillId="47" borderId="21" xfId="0" applyNumberFormat="1" applyFont="1" applyFill="1" applyBorder="1" applyAlignment="1">
      <alignment wrapText="1"/>
    </xf>
    <xf numFmtId="3" fontId="18" fillId="46" borderId="12" xfId="0" applyNumberFormat="1" applyFont="1" applyFill="1" applyBorder="1" applyAlignment="1">
      <alignment wrapText="1"/>
    </xf>
    <xf numFmtId="1" fontId="0" fillId="46" borderId="12" xfId="0" applyNumberFormat="1" applyFill="1" applyBorder="1" applyAlignment="1">
      <alignment wrapText="1"/>
    </xf>
    <xf numFmtId="174" fontId="0" fillId="46" borderId="12" xfId="0" applyNumberFormat="1" applyFill="1" applyBorder="1" applyAlignment="1">
      <alignment wrapText="1"/>
    </xf>
    <xf numFmtId="176" fontId="18" fillId="46" borderId="12" xfId="0" applyNumberFormat="1" applyFont="1" applyFill="1" applyBorder="1" applyAlignment="1">
      <alignment wrapText="1"/>
    </xf>
    <xf numFmtId="1" fontId="0" fillId="46" borderId="12" xfId="0" applyNumberFormat="1" applyFill="1" applyBorder="1" applyAlignment="1">
      <alignment/>
    </xf>
    <xf numFmtId="2" fontId="0" fillId="46" borderId="20" xfId="0" applyNumberFormat="1" applyFill="1" applyBorder="1" applyAlignment="1">
      <alignment/>
    </xf>
    <xf numFmtId="0" fontId="0" fillId="46" borderId="0" xfId="0" applyFill="1" applyAlignment="1">
      <alignment/>
    </xf>
    <xf numFmtId="1" fontId="18" fillId="46" borderId="13" xfId="0" applyNumberFormat="1" applyFont="1" applyFill="1" applyBorder="1" applyAlignment="1">
      <alignment wrapText="1"/>
    </xf>
    <xf numFmtId="1" fontId="18" fillId="47" borderId="17" xfId="0" applyNumberFormat="1" applyFont="1" applyFill="1" applyBorder="1" applyAlignment="1">
      <alignment wrapText="1"/>
    </xf>
    <xf numFmtId="1" fontId="0" fillId="47" borderId="12" xfId="0" applyNumberFormat="1" applyFill="1" applyBorder="1" applyAlignment="1">
      <alignment wrapText="1"/>
    </xf>
    <xf numFmtId="176" fontId="0" fillId="46" borderId="12" xfId="0" applyNumberFormat="1" applyFill="1" applyBorder="1" applyAlignment="1">
      <alignment wrapText="1"/>
    </xf>
    <xf numFmtId="2" fontId="9" fillId="46" borderId="20" xfId="0" applyNumberFormat="1" applyFont="1" applyFill="1" applyBorder="1" applyAlignment="1">
      <alignment/>
    </xf>
    <xf numFmtId="1" fontId="0" fillId="45" borderId="12" xfId="0" applyNumberFormat="1" applyFill="1" applyBorder="1" applyAlignment="1">
      <alignment wrapText="1"/>
    </xf>
    <xf numFmtId="176" fontId="0" fillId="43" borderId="12" xfId="0" applyNumberFormat="1" applyFill="1" applyBorder="1" applyAlignment="1">
      <alignment wrapText="1"/>
    </xf>
    <xf numFmtId="0" fontId="0" fillId="43" borderId="0" xfId="0" applyFill="1" applyAlignment="1">
      <alignment/>
    </xf>
    <xf numFmtId="1" fontId="18" fillId="45" borderId="10" xfId="0" applyNumberFormat="1" applyFont="1" applyFill="1" applyBorder="1" applyAlignment="1">
      <alignment wrapText="1"/>
    </xf>
    <xf numFmtId="2" fontId="9" fillId="43" borderId="20" xfId="0" applyNumberFormat="1" applyFont="1" applyFill="1" applyBorder="1" applyAlignment="1">
      <alignment/>
    </xf>
    <xf numFmtId="0" fontId="23" fillId="30" borderId="10" xfId="0" applyFont="1" applyFill="1" applyBorder="1" applyAlignment="1">
      <alignment wrapText="1"/>
    </xf>
    <xf numFmtId="174" fontId="23" fillId="30" borderId="10" xfId="0" applyNumberFormat="1" applyFont="1" applyFill="1" applyBorder="1" applyAlignment="1">
      <alignment wrapText="1"/>
    </xf>
    <xf numFmtId="1" fontId="23" fillId="31" borderId="12" xfId="0" applyNumberFormat="1" applyFont="1" applyFill="1" applyBorder="1" applyAlignment="1">
      <alignment wrapText="1"/>
    </xf>
    <xf numFmtId="0" fontId="23" fillId="30" borderId="12" xfId="0" applyFont="1" applyFill="1" applyBorder="1" applyAlignment="1">
      <alignment wrapText="1"/>
    </xf>
    <xf numFmtId="174" fontId="23" fillId="30" borderId="12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7" borderId="23" xfId="0" applyFont="1" applyFill="1" applyBorder="1" applyAlignment="1">
      <alignment wrapText="1"/>
    </xf>
    <xf numFmtId="1" fontId="0" fillId="7" borderId="23" xfId="0" applyNumberFormat="1" applyFont="1" applyFill="1" applyBorder="1" applyAlignment="1">
      <alignment wrapText="1"/>
    </xf>
    <xf numFmtId="1" fontId="0" fillId="3" borderId="23" xfId="0" applyNumberFormat="1" applyFill="1" applyBorder="1" applyAlignment="1">
      <alignment wrapText="1"/>
    </xf>
    <xf numFmtId="174" fontId="0" fillId="3" borderId="23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" fontId="21" fillId="43" borderId="10" xfId="0" applyNumberFormat="1" applyFont="1" applyFill="1" applyBorder="1" applyAlignment="1">
      <alignment horizontal="right" wrapText="1"/>
    </xf>
    <xf numFmtId="1" fontId="9" fillId="43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Border="1" applyAlignment="1">
      <alignment/>
    </xf>
    <xf numFmtId="0" fontId="0" fillId="5" borderId="0" xfId="0" applyFill="1" applyAlignment="1">
      <alignment wrapText="1"/>
    </xf>
    <xf numFmtId="0" fontId="0" fillId="0" borderId="0" xfId="0" applyBorder="1" applyAlignment="1">
      <alignment wrapText="1"/>
    </xf>
    <xf numFmtId="1" fontId="18" fillId="48" borderId="10" xfId="0" applyNumberFormat="1" applyFont="1" applyFill="1" applyBorder="1" applyAlignment="1">
      <alignment wrapText="1"/>
    </xf>
    <xf numFmtId="0" fontId="18" fillId="48" borderId="0" xfId="0" applyFont="1" applyFill="1" applyAlignment="1">
      <alignment/>
    </xf>
    <xf numFmtId="0" fontId="0" fillId="49" borderId="0" xfId="0" applyFill="1" applyAlignment="1">
      <alignment/>
    </xf>
    <xf numFmtId="0" fontId="0" fillId="34" borderId="12" xfId="0" applyFont="1" applyFill="1" applyBorder="1" applyAlignment="1">
      <alignment wrapText="1"/>
    </xf>
    <xf numFmtId="0" fontId="41" fillId="0" borderId="0" xfId="0" applyFont="1" applyAlignment="1">
      <alignment/>
    </xf>
    <xf numFmtId="1" fontId="0" fillId="4" borderId="10" xfId="0" applyNumberFormat="1" applyFont="1" applyFill="1" applyBorder="1" applyAlignment="1">
      <alignment wrapText="1"/>
    </xf>
    <xf numFmtId="0" fontId="0" fillId="50" borderId="0" xfId="0" applyFill="1" applyAlignment="1">
      <alignment/>
    </xf>
    <xf numFmtId="0" fontId="41" fillId="50" borderId="0" xfId="0" applyFont="1" applyFill="1" applyAlignment="1">
      <alignment/>
    </xf>
    <xf numFmtId="0" fontId="42" fillId="0" borderId="0" xfId="0" applyFont="1" applyAlignment="1">
      <alignment/>
    </xf>
    <xf numFmtId="0" fontId="26" fillId="0" borderId="12" xfId="0" applyFont="1" applyBorder="1" applyAlignment="1">
      <alignment wrapText="1"/>
    </xf>
    <xf numFmtId="0" fontId="26" fillId="31" borderId="12" xfId="0" applyFont="1" applyFill="1" applyBorder="1" applyAlignment="1">
      <alignment/>
    </xf>
    <xf numFmtId="0" fontId="27" fillId="29" borderId="12" xfId="0" applyFont="1" applyFill="1" applyBorder="1" applyAlignment="1">
      <alignment wrapText="1"/>
    </xf>
    <xf numFmtId="0" fontId="28" fillId="29" borderId="12" xfId="0" applyFont="1" applyFill="1" applyBorder="1" applyAlignment="1">
      <alignment wrapText="1"/>
    </xf>
    <xf numFmtId="0" fontId="28" fillId="25" borderId="12" xfId="0" applyFont="1" applyFill="1" applyBorder="1" applyAlignment="1">
      <alignment wrapText="1"/>
    </xf>
    <xf numFmtId="0" fontId="27" fillId="30" borderId="12" xfId="0" applyFont="1" applyFill="1" applyBorder="1" applyAlignment="1">
      <alignment wrapText="1"/>
    </xf>
    <xf numFmtId="0" fontId="28" fillId="32" borderId="12" xfId="0" applyFont="1" applyFill="1" applyBorder="1" applyAlignment="1">
      <alignment wrapText="1"/>
    </xf>
    <xf numFmtId="0" fontId="28" fillId="33" borderId="12" xfId="0" applyFont="1" applyFill="1" applyBorder="1" applyAlignment="1">
      <alignment wrapText="1"/>
    </xf>
    <xf numFmtId="0" fontId="28" fillId="34" borderId="12" xfId="0" applyFont="1" applyFill="1" applyBorder="1" applyAlignment="1">
      <alignment wrapText="1"/>
    </xf>
    <xf numFmtId="0" fontId="28" fillId="39" borderId="12" xfId="0" applyFont="1" applyFill="1" applyBorder="1" applyAlignment="1">
      <alignment wrapText="1"/>
    </xf>
    <xf numFmtId="0" fontId="28" fillId="40" borderId="12" xfId="0" applyFont="1" applyFill="1" applyBorder="1" applyAlignment="1">
      <alignment wrapText="1"/>
    </xf>
    <xf numFmtId="0" fontId="28" fillId="41" borderId="12" xfId="0" applyFont="1" applyFill="1" applyBorder="1" applyAlignment="1">
      <alignment wrapText="1"/>
    </xf>
    <xf numFmtId="0" fontId="27" fillId="35" borderId="12" xfId="0" applyFont="1" applyFill="1" applyBorder="1" applyAlignment="1">
      <alignment wrapText="1"/>
    </xf>
    <xf numFmtId="0" fontId="27" fillId="36" borderId="12" xfId="0" applyFont="1" applyFill="1" applyBorder="1" applyAlignment="1">
      <alignment wrapText="1"/>
    </xf>
    <xf numFmtId="0" fontId="27" fillId="31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wrapText="1"/>
    </xf>
    <xf numFmtId="0" fontId="26" fillId="30" borderId="12" xfId="0" applyFont="1" applyFill="1" applyBorder="1" applyAlignment="1">
      <alignment wrapText="1"/>
    </xf>
    <xf numFmtId="1" fontId="26" fillId="30" borderId="12" xfId="0" applyNumberFormat="1" applyFont="1" applyFill="1" applyBorder="1" applyAlignment="1">
      <alignment wrapText="1"/>
    </xf>
    <xf numFmtId="1" fontId="26" fillId="29" borderId="12" xfId="0" applyNumberFormat="1" applyFont="1" applyFill="1" applyBorder="1" applyAlignment="1">
      <alignment wrapText="1"/>
    </xf>
    <xf numFmtId="1" fontId="26" fillId="32" borderId="12" xfId="0" applyNumberFormat="1" applyFont="1" applyFill="1" applyBorder="1" applyAlignment="1">
      <alignment wrapText="1"/>
    </xf>
    <xf numFmtId="1" fontId="26" fillId="34" borderId="12" xfId="0" applyNumberFormat="1" applyFont="1" applyFill="1" applyBorder="1" applyAlignment="1">
      <alignment wrapText="1"/>
    </xf>
    <xf numFmtId="1" fontId="26" fillId="36" borderId="12" xfId="0" applyNumberFormat="1" applyFont="1" applyFill="1" applyBorder="1" applyAlignment="1">
      <alignment wrapText="1"/>
    </xf>
    <xf numFmtId="1" fontId="26" fillId="31" borderId="12" xfId="0" applyNumberFormat="1" applyFont="1" applyFill="1" applyBorder="1" applyAlignment="1">
      <alignment wrapText="1"/>
    </xf>
    <xf numFmtId="174" fontId="26" fillId="31" borderId="12" xfId="0" applyNumberFormat="1" applyFont="1" applyFill="1" applyBorder="1" applyAlignment="1">
      <alignment wrapText="1"/>
    </xf>
    <xf numFmtId="1" fontId="26" fillId="31" borderId="12" xfId="0" applyNumberFormat="1" applyFont="1" applyFill="1" applyBorder="1" applyAlignment="1">
      <alignment/>
    </xf>
    <xf numFmtId="0" fontId="29" fillId="51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wrapText="1"/>
    </xf>
    <xf numFmtId="0" fontId="29" fillId="0" borderId="23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wrapText="1"/>
    </xf>
    <xf numFmtId="1" fontId="26" fillId="4" borderId="23" xfId="0" applyNumberFormat="1" applyFont="1" applyFill="1" applyBorder="1" applyAlignment="1">
      <alignment wrapText="1"/>
    </xf>
    <xf numFmtId="1" fontId="26" fillId="3" borderId="23" xfId="0" applyNumberFormat="1" applyFont="1" applyFill="1" applyBorder="1" applyAlignment="1">
      <alignment wrapText="1"/>
    </xf>
    <xf numFmtId="174" fontId="26" fillId="3" borderId="23" xfId="0" applyNumberFormat="1" applyFont="1" applyFill="1" applyBorder="1" applyAlignment="1">
      <alignment wrapText="1"/>
    </xf>
    <xf numFmtId="1" fontId="26" fillId="3" borderId="23" xfId="0" applyNumberFormat="1" applyFont="1" applyFill="1" applyBorder="1" applyAlignment="1">
      <alignment/>
    </xf>
    <xf numFmtId="1" fontId="26" fillId="33" borderId="12" xfId="0" applyNumberFormat="1" applyFont="1" applyFill="1" applyBorder="1" applyAlignment="1">
      <alignment wrapText="1"/>
    </xf>
    <xf numFmtId="1" fontId="26" fillId="25" borderId="12" xfId="0" applyNumberFormat="1" applyFont="1" applyFill="1" applyBorder="1" applyAlignment="1">
      <alignment wrapText="1"/>
    </xf>
    <xf numFmtId="0" fontId="27" fillId="42" borderId="12" xfId="0" applyFont="1" applyFill="1" applyBorder="1" applyAlignment="1">
      <alignment horizontal="right" wrapText="1"/>
    </xf>
    <xf numFmtId="1" fontId="27" fillId="42" borderId="12" xfId="0" applyNumberFormat="1" applyFont="1" applyFill="1" applyBorder="1" applyAlignment="1">
      <alignment horizontal="right" wrapText="1"/>
    </xf>
    <xf numFmtId="1" fontId="26" fillId="42" borderId="12" xfId="0" applyNumberFormat="1" applyFont="1" applyFill="1" applyBorder="1" applyAlignment="1">
      <alignment wrapText="1"/>
    </xf>
    <xf numFmtId="1" fontId="27" fillId="52" borderId="12" xfId="0" applyNumberFormat="1" applyFont="1" applyFill="1" applyBorder="1" applyAlignment="1">
      <alignment wrapText="1"/>
    </xf>
    <xf numFmtId="1" fontId="27" fillId="53" borderId="12" xfId="0" applyNumberFormat="1" applyFont="1" applyFill="1" applyBorder="1" applyAlignment="1">
      <alignment wrapText="1"/>
    </xf>
    <xf numFmtId="1" fontId="27" fillId="42" borderId="12" xfId="0" applyNumberFormat="1" applyFont="1" applyFill="1" applyBorder="1" applyAlignment="1">
      <alignment wrapText="1"/>
    </xf>
    <xf numFmtId="1" fontId="26" fillId="53" borderId="12" xfId="0" applyNumberFormat="1" applyFont="1" applyFill="1" applyBorder="1" applyAlignment="1">
      <alignment wrapText="1"/>
    </xf>
    <xf numFmtId="174" fontId="27" fillId="42" borderId="12" xfId="0" applyNumberFormat="1" applyFont="1" applyFill="1" applyBorder="1" applyAlignment="1">
      <alignment wrapText="1"/>
    </xf>
    <xf numFmtId="174" fontId="26" fillId="42" borderId="12" xfId="0" applyNumberFormat="1" applyFont="1" applyFill="1" applyBorder="1" applyAlignment="1">
      <alignment wrapText="1"/>
    </xf>
    <xf numFmtId="1" fontId="26" fillId="42" borderId="12" xfId="0" applyNumberFormat="1" applyFont="1" applyFill="1" applyBorder="1" applyAlignment="1">
      <alignment/>
    </xf>
    <xf numFmtId="0" fontId="29" fillId="0" borderId="12" xfId="0" applyFont="1" applyBorder="1" applyAlignment="1">
      <alignment horizontal="left" vertical="top" wrapText="1"/>
    </xf>
    <xf numFmtId="1" fontId="26" fillId="34" borderId="12" xfId="0" applyNumberFormat="1" applyFont="1" applyFill="1" applyBorder="1" applyAlignment="1">
      <alignment wrapText="1"/>
    </xf>
    <xf numFmtId="1" fontId="26" fillId="32" borderId="12" xfId="0" applyNumberFormat="1" applyFont="1" applyFill="1" applyBorder="1" applyAlignment="1">
      <alignment wrapText="1"/>
    </xf>
    <xf numFmtId="1" fontId="26" fillId="0" borderId="12" xfId="0" applyNumberFormat="1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32" borderId="12" xfId="0" applyFont="1" applyFill="1" applyBorder="1" applyAlignment="1">
      <alignment wrapText="1"/>
    </xf>
    <xf numFmtId="1" fontId="26" fillId="31" borderId="12" xfId="0" applyNumberFormat="1" applyFont="1" applyFill="1" applyBorder="1" applyAlignment="1">
      <alignment wrapText="1"/>
    </xf>
    <xf numFmtId="174" fontId="26" fillId="31" borderId="12" xfId="0" applyNumberFormat="1" applyFont="1" applyFill="1" applyBorder="1" applyAlignment="1">
      <alignment wrapText="1"/>
    </xf>
    <xf numFmtId="1" fontId="26" fillId="31" borderId="12" xfId="0" applyNumberFormat="1" applyFont="1" applyFill="1" applyBorder="1" applyAlignment="1">
      <alignment/>
    </xf>
    <xf numFmtId="0" fontId="28" fillId="42" borderId="12" xfId="0" applyFont="1" applyFill="1" applyBorder="1" applyAlignment="1">
      <alignment horizontal="right" wrapText="1"/>
    </xf>
    <xf numFmtId="1" fontId="28" fillId="42" borderId="12" xfId="0" applyNumberFormat="1" applyFont="1" applyFill="1" applyBorder="1" applyAlignment="1">
      <alignment horizontal="right" wrapText="1"/>
    </xf>
    <xf numFmtId="1" fontId="28" fillId="42" borderId="12" xfId="0" applyNumberFormat="1" applyFont="1" applyFill="1" applyBorder="1" applyAlignment="1">
      <alignment wrapText="1"/>
    </xf>
    <xf numFmtId="1" fontId="28" fillId="53" borderId="12" xfId="0" applyNumberFormat="1" applyFont="1" applyFill="1" applyBorder="1" applyAlignment="1">
      <alignment wrapText="1"/>
    </xf>
    <xf numFmtId="0" fontId="30" fillId="54" borderId="12" xfId="0" applyFont="1" applyFill="1" applyBorder="1" applyAlignment="1">
      <alignment wrapText="1"/>
    </xf>
    <xf numFmtId="0" fontId="27" fillId="54" borderId="12" xfId="0" applyFont="1" applyFill="1" applyBorder="1" applyAlignment="1">
      <alignment wrapText="1"/>
    </xf>
    <xf numFmtId="1" fontId="27" fillId="54" borderId="12" xfId="0" applyNumberFormat="1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20" xfId="0" applyFont="1" applyBorder="1" applyAlignment="1">
      <alignment/>
    </xf>
    <xf numFmtId="0" fontId="27" fillId="29" borderId="10" xfId="0" applyFont="1" applyFill="1" applyBorder="1" applyAlignment="1">
      <alignment wrapText="1"/>
    </xf>
    <xf numFmtId="0" fontId="28" fillId="29" borderId="10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7" fillId="30" borderId="10" xfId="0" applyFont="1" applyFill="1" applyBorder="1" applyAlignment="1">
      <alignment wrapText="1"/>
    </xf>
    <xf numFmtId="0" fontId="28" fillId="32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28" fillId="34" borderId="24" xfId="0" applyFont="1" applyFill="1" applyBorder="1" applyAlignment="1">
      <alignment wrapText="1"/>
    </xf>
    <xf numFmtId="0" fontId="28" fillId="34" borderId="14" xfId="0" applyFont="1" applyFill="1" applyBorder="1" applyAlignment="1">
      <alignment wrapText="1"/>
    </xf>
    <xf numFmtId="0" fontId="27" fillId="35" borderId="15" xfId="0" applyFont="1" applyFill="1" applyBorder="1" applyAlignment="1">
      <alignment wrapText="1"/>
    </xf>
    <xf numFmtId="0" fontId="27" fillId="31" borderId="16" xfId="0" applyFont="1" applyFill="1" applyBorder="1" applyAlignment="1">
      <alignment wrapText="1"/>
    </xf>
    <xf numFmtId="0" fontId="32" fillId="0" borderId="12" xfId="0" applyFont="1" applyFill="1" applyBorder="1" applyAlignment="1">
      <alignment wrapText="1"/>
    </xf>
    <xf numFmtId="0" fontId="26" fillId="30" borderId="10" xfId="0" applyFont="1" applyFill="1" applyBorder="1" applyAlignment="1">
      <alignment wrapText="1"/>
    </xf>
    <xf numFmtId="1" fontId="26" fillId="30" borderId="10" xfId="0" applyNumberFormat="1" applyFont="1" applyFill="1" applyBorder="1" applyAlignment="1">
      <alignment wrapText="1"/>
    </xf>
    <xf numFmtId="1" fontId="26" fillId="29" borderId="10" xfId="0" applyNumberFormat="1" applyFont="1" applyFill="1" applyBorder="1" applyAlignment="1">
      <alignment wrapText="1"/>
    </xf>
    <xf numFmtId="1" fontId="26" fillId="32" borderId="10" xfId="0" applyNumberFormat="1" applyFont="1" applyFill="1" applyBorder="1" applyAlignment="1">
      <alignment wrapText="1"/>
    </xf>
    <xf numFmtId="1" fontId="26" fillId="34" borderId="14" xfId="0" applyNumberFormat="1" applyFont="1" applyFill="1" applyBorder="1" applyAlignment="1">
      <alignment wrapText="1"/>
    </xf>
    <xf numFmtId="1" fontId="26" fillId="32" borderId="16" xfId="0" applyNumberFormat="1" applyFont="1" applyFill="1" applyBorder="1" applyAlignment="1">
      <alignment wrapText="1"/>
    </xf>
    <xf numFmtId="2" fontId="26" fillId="31" borderId="20" xfId="0" applyNumberFormat="1" applyFont="1" applyFill="1" applyBorder="1" applyAlignment="1">
      <alignment/>
    </xf>
    <xf numFmtId="1" fontId="26" fillId="25" borderId="10" xfId="0" applyNumberFormat="1" applyFont="1" applyFill="1" applyBorder="1" applyAlignment="1">
      <alignment wrapText="1"/>
    </xf>
    <xf numFmtId="1" fontId="26" fillId="34" borderId="10" xfId="0" applyNumberFormat="1" applyFont="1" applyFill="1" applyBorder="1" applyAlignment="1">
      <alignment wrapText="1"/>
    </xf>
    <xf numFmtId="1" fontId="27" fillId="48" borderId="10" xfId="0" applyNumberFormat="1" applyFont="1" applyFill="1" applyBorder="1" applyAlignment="1">
      <alignment wrapText="1"/>
    </xf>
    <xf numFmtId="1" fontId="27" fillId="55" borderId="10" xfId="0" applyNumberFormat="1" applyFont="1" applyFill="1" applyBorder="1" applyAlignment="1">
      <alignment wrapText="1"/>
    </xf>
    <xf numFmtId="1" fontId="27" fillId="55" borderId="19" xfId="0" applyNumberFormat="1" applyFont="1" applyFill="1" applyBorder="1" applyAlignment="1">
      <alignment wrapText="1"/>
    </xf>
    <xf numFmtId="1" fontId="27" fillId="48" borderId="12" xfId="0" applyNumberFormat="1" applyFont="1" applyFill="1" applyBorder="1" applyAlignment="1">
      <alignment wrapText="1"/>
    </xf>
    <xf numFmtId="1" fontId="27" fillId="55" borderId="21" xfId="0" applyNumberFormat="1" applyFont="1" applyFill="1" applyBorder="1" applyAlignment="1">
      <alignment wrapText="1"/>
    </xf>
    <xf numFmtId="1" fontId="27" fillId="56" borderId="12" xfId="0" applyNumberFormat="1" applyFont="1" applyFill="1" applyBorder="1" applyAlignment="1">
      <alignment wrapText="1"/>
    </xf>
    <xf numFmtId="174" fontId="27" fillId="48" borderId="12" xfId="0" applyNumberFormat="1" applyFont="1" applyFill="1" applyBorder="1" applyAlignment="1">
      <alignment wrapText="1"/>
    </xf>
    <xf numFmtId="1" fontId="27" fillId="48" borderId="12" xfId="0" applyNumberFormat="1" applyFont="1" applyFill="1" applyBorder="1" applyAlignment="1">
      <alignment/>
    </xf>
    <xf numFmtId="2" fontId="27" fillId="48" borderId="20" xfId="0" applyNumberFormat="1" applyFont="1" applyFill="1" applyBorder="1" applyAlignment="1">
      <alignment/>
    </xf>
    <xf numFmtId="0" fontId="26" fillId="34" borderId="10" xfId="0" applyFont="1" applyFill="1" applyBorder="1" applyAlignment="1">
      <alignment wrapText="1"/>
    </xf>
    <xf numFmtId="0" fontId="26" fillId="29" borderId="10" xfId="0" applyFont="1" applyFill="1" applyBorder="1" applyAlignment="1">
      <alignment wrapText="1"/>
    </xf>
    <xf numFmtId="1" fontId="26" fillId="32" borderId="18" xfId="0" applyNumberFormat="1" applyFont="1" applyFill="1" applyBorder="1" applyAlignment="1">
      <alignment wrapText="1"/>
    </xf>
    <xf numFmtId="1" fontId="26" fillId="32" borderId="14" xfId="0" applyNumberFormat="1" applyFont="1" applyFill="1" applyBorder="1" applyAlignment="1">
      <alignment wrapText="1"/>
    </xf>
    <xf numFmtId="174" fontId="26" fillId="30" borderId="10" xfId="0" applyNumberFormat="1" applyFont="1" applyFill="1" applyBorder="1" applyAlignment="1">
      <alignment wrapText="1"/>
    </xf>
    <xf numFmtId="0" fontId="26" fillId="32" borderId="10" xfId="0" applyFont="1" applyFill="1" applyBorder="1" applyAlignment="1">
      <alignment wrapText="1"/>
    </xf>
    <xf numFmtId="2" fontId="27" fillId="48" borderId="10" xfId="0" applyNumberFormat="1" applyFont="1" applyFill="1" applyBorder="1" applyAlignment="1">
      <alignment wrapText="1"/>
    </xf>
    <xf numFmtId="0" fontId="27" fillId="54" borderId="17" xfId="0" applyFont="1" applyFill="1" applyBorder="1" applyAlignment="1">
      <alignment wrapText="1"/>
    </xf>
    <xf numFmtId="1" fontId="27" fillId="54" borderId="17" xfId="0" applyNumberFormat="1" applyFont="1" applyFill="1" applyBorder="1" applyAlignment="1">
      <alignment wrapText="1"/>
    </xf>
    <xf numFmtId="1" fontId="27" fillId="54" borderId="13" xfId="0" applyNumberFormat="1" applyFont="1" applyFill="1" applyBorder="1" applyAlignment="1">
      <alignment wrapText="1"/>
    </xf>
    <xf numFmtId="1" fontId="27" fillId="20" borderId="22" xfId="0" applyNumberFormat="1" applyFont="1" applyFill="1" applyBorder="1" applyAlignment="1">
      <alignment wrapText="1"/>
    </xf>
    <xf numFmtId="1" fontId="28" fillId="57" borderId="10" xfId="0" applyNumberFormat="1" applyFont="1" applyFill="1" applyBorder="1" applyAlignment="1">
      <alignment wrapText="1"/>
    </xf>
    <xf numFmtId="1" fontId="27" fillId="20" borderId="21" xfId="0" applyNumberFormat="1" applyFont="1" applyFill="1" applyBorder="1" applyAlignment="1">
      <alignment wrapText="1"/>
    </xf>
    <xf numFmtId="3" fontId="27" fillId="54" borderId="12" xfId="0" applyNumberFormat="1" applyFont="1" applyFill="1" applyBorder="1" applyAlignment="1">
      <alignment wrapText="1"/>
    </xf>
    <xf numFmtId="1" fontId="27" fillId="54" borderId="25" xfId="0" applyNumberFormat="1" applyFont="1" applyFill="1" applyBorder="1" applyAlignment="1">
      <alignment wrapText="1"/>
    </xf>
    <xf numFmtId="0" fontId="27" fillId="54" borderId="25" xfId="0" applyFont="1" applyFill="1" applyBorder="1" applyAlignment="1">
      <alignment wrapText="1"/>
    </xf>
    <xf numFmtId="176" fontId="27" fillId="54" borderId="12" xfId="0" applyNumberFormat="1" applyFont="1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174" fontId="0" fillId="3" borderId="23" xfId="0" applyNumberFormat="1" applyFont="1" applyFill="1" applyBorder="1" applyAlignment="1">
      <alignment wrapText="1"/>
    </xf>
    <xf numFmtId="1" fontId="0" fillId="3" borderId="23" xfId="0" applyNumberFormat="1" applyFill="1" applyBorder="1" applyAlignment="1">
      <alignment/>
    </xf>
    <xf numFmtId="0" fontId="0" fillId="4" borderId="23" xfId="0" applyFont="1" applyFill="1" applyBorder="1" applyAlignment="1">
      <alignment wrapText="1"/>
    </xf>
    <xf numFmtId="1" fontId="0" fillId="4" borderId="23" xfId="0" applyNumberFormat="1" applyFont="1" applyFill="1" applyBorder="1" applyAlignment="1">
      <alignment wrapText="1"/>
    </xf>
    <xf numFmtId="1" fontId="18" fillId="44" borderId="19" xfId="0" applyNumberFormat="1" applyFont="1" applyFill="1" applyBorder="1" applyAlignment="1">
      <alignment wrapText="1"/>
    </xf>
    <xf numFmtId="1" fontId="23" fillId="4" borderId="23" xfId="0" applyNumberFormat="1" applyFont="1" applyFill="1" applyBorder="1" applyAlignment="1">
      <alignment wrapText="1"/>
    </xf>
    <xf numFmtId="1" fontId="26" fillId="58" borderId="10" xfId="0" applyNumberFormat="1" applyFont="1" applyFill="1" applyBorder="1" applyAlignment="1">
      <alignment wrapText="1"/>
    </xf>
    <xf numFmtId="1" fontId="26" fillId="59" borderId="12" xfId="0" applyNumberFormat="1" applyFont="1" applyFill="1" applyBorder="1" applyAlignment="1">
      <alignment wrapText="1"/>
    </xf>
    <xf numFmtId="1" fontId="26" fillId="60" borderId="12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2" fontId="9" fillId="31" borderId="12" xfId="0" applyNumberFormat="1" applyFont="1" applyFill="1" applyBorder="1" applyAlignment="1">
      <alignment wrapText="1"/>
    </xf>
    <xf numFmtId="1" fontId="0" fillId="32" borderId="10" xfId="0" applyNumberFormat="1" applyFill="1" applyBorder="1" applyAlignment="1">
      <alignment wrapText="1"/>
    </xf>
    <xf numFmtId="0" fontId="32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2" fillId="10" borderId="24" xfId="0" applyFont="1" applyFill="1" applyBorder="1" applyAlignment="1">
      <alignment horizontal="center" vertical="center" wrapText="1"/>
    </xf>
    <xf numFmtId="0" fontId="32" fillId="11" borderId="24" xfId="0" applyFont="1" applyFill="1" applyBorder="1" applyAlignment="1">
      <alignment horizontal="center" vertical="center" wrapText="1"/>
    </xf>
    <xf numFmtId="0" fontId="32" fillId="5" borderId="24" xfId="0" applyFont="1" applyFill="1" applyBorder="1" applyAlignment="1">
      <alignment horizontal="center" vertical="center" wrapText="1"/>
    </xf>
    <xf numFmtId="0" fontId="32" fillId="8" borderId="24" xfId="0" applyFont="1" applyFill="1" applyBorder="1" applyAlignment="1">
      <alignment horizontal="center" vertical="center" wrapText="1"/>
    </xf>
    <xf numFmtId="0" fontId="32" fillId="61" borderId="16" xfId="0" applyFont="1" applyFill="1" applyBorder="1" applyAlignment="1">
      <alignment horizontal="center" vertical="center" wrapText="1"/>
    </xf>
    <xf numFmtId="0" fontId="32" fillId="62" borderId="24" xfId="0" applyFont="1" applyFill="1" applyBorder="1" applyAlignment="1">
      <alignment horizontal="center" vertical="center" wrapText="1"/>
    </xf>
    <xf numFmtId="0" fontId="33" fillId="62" borderId="24" xfId="0" applyFont="1" applyFill="1" applyBorder="1" applyAlignment="1">
      <alignment horizontal="center" vertical="center" wrapText="1"/>
    </xf>
    <xf numFmtId="0" fontId="32" fillId="63" borderId="24" xfId="0" applyFont="1" applyFill="1" applyBorder="1" applyAlignment="1">
      <alignment horizontal="center" vertical="center" wrapText="1"/>
    </xf>
    <xf numFmtId="0" fontId="32" fillId="64" borderId="24" xfId="0" applyFont="1" applyFill="1" applyBorder="1" applyAlignment="1">
      <alignment horizontal="center" vertical="center" wrapText="1"/>
    </xf>
    <xf numFmtId="0" fontId="32" fillId="65" borderId="24" xfId="0" applyFont="1" applyFill="1" applyBorder="1" applyAlignment="1">
      <alignment horizontal="center" vertical="center" wrapText="1"/>
    </xf>
    <xf numFmtId="0" fontId="32" fillId="66" borderId="24" xfId="0" applyFont="1" applyFill="1" applyBorder="1" applyAlignment="1">
      <alignment horizontal="center" vertical="center" wrapText="1"/>
    </xf>
    <xf numFmtId="0" fontId="32" fillId="67" borderId="12" xfId="0" applyFont="1" applyFill="1" applyBorder="1" applyAlignment="1">
      <alignment horizontal="center" vertical="center" wrapText="1"/>
    </xf>
    <xf numFmtId="0" fontId="32" fillId="28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172" fontId="32" fillId="10" borderId="12" xfId="0" applyNumberFormat="1" applyFont="1" applyFill="1" applyBorder="1" applyAlignment="1">
      <alignment horizontal="center" vertical="center" wrapText="1"/>
    </xf>
    <xf numFmtId="172" fontId="32" fillId="11" borderId="12" xfId="0" applyNumberFormat="1" applyFont="1" applyFill="1" applyBorder="1" applyAlignment="1">
      <alignment horizontal="center" vertical="center" wrapText="1"/>
    </xf>
    <xf numFmtId="172" fontId="32" fillId="5" borderId="12" xfId="0" applyNumberFormat="1" applyFont="1" applyFill="1" applyBorder="1" applyAlignment="1">
      <alignment horizontal="center" vertical="center" wrapText="1"/>
    </xf>
    <xf numFmtId="172" fontId="32" fillId="8" borderId="12" xfId="0" applyNumberFormat="1" applyFont="1" applyFill="1" applyBorder="1" applyAlignment="1">
      <alignment horizontal="center" vertical="center" wrapText="1"/>
    </xf>
    <xf numFmtId="0" fontId="32" fillId="66" borderId="12" xfId="0" applyFont="1" applyFill="1" applyBorder="1" applyAlignment="1">
      <alignment horizontal="center" vertical="center" wrapText="1"/>
    </xf>
    <xf numFmtId="0" fontId="32" fillId="62" borderId="12" xfId="0" applyFont="1" applyFill="1" applyBorder="1" applyAlignment="1">
      <alignment horizontal="center" vertical="center" wrapText="1"/>
    </xf>
    <xf numFmtId="172" fontId="32" fillId="62" borderId="12" xfId="0" applyNumberFormat="1" applyFont="1" applyFill="1" applyBorder="1" applyAlignment="1">
      <alignment horizontal="center" vertical="center" wrapText="1"/>
    </xf>
    <xf numFmtId="172" fontId="32" fillId="68" borderId="12" xfId="0" applyNumberFormat="1" applyFont="1" applyFill="1" applyBorder="1" applyAlignment="1">
      <alignment horizontal="center" vertical="center" wrapText="1"/>
    </xf>
    <xf numFmtId="0" fontId="32" fillId="62" borderId="12" xfId="0" applyNumberFormat="1" applyFont="1" applyFill="1" applyBorder="1" applyAlignment="1">
      <alignment horizontal="center" vertical="center" wrapText="1"/>
    </xf>
    <xf numFmtId="1" fontId="32" fillId="69" borderId="12" xfId="0" applyNumberFormat="1" applyFont="1" applyFill="1" applyBorder="1" applyAlignment="1">
      <alignment horizontal="center" vertical="center"/>
    </xf>
    <xf numFmtId="1" fontId="32" fillId="69" borderId="12" xfId="0" applyNumberFormat="1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72" fontId="32" fillId="66" borderId="12" xfId="0" applyNumberFormat="1" applyFont="1" applyFill="1" applyBorder="1" applyAlignment="1">
      <alignment horizontal="center" vertical="center" wrapText="1"/>
    </xf>
    <xf numFmtId="172" fontId="32" fillId="70" borderId="12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72" fontId="30" fillId="10" borderId="12" xfId="0" applyNumberFormat="1" applyFont="1" applyFill="1" applyBorder="1" applyAlignment="1">
      <alignment horizontal="center" vertical="center" wrapText="1"/>
    </xf>
    <xf numFmtId="172" fontId="30" fillId="11" borderId="12" xfId="0" applyNumberFormat="1" applyFont="1" applyFill="1" applyBorder="1" applyAlignment="1">
      <alignment horizontal="center" vertical="center" wrapText="1"/>
    </xf>
    <xf numFmtId="172" fontId="30" fillId="5" borderId="12" xfId="0" applyNumberFormat="1" applyFont="1" applyFill="1" applyBorder="1" applyAlignment="1">
      <alignment horizontal="center" vertical="center" wrapText="1"/>
    </xf>
    <xf numFmtId="172" fontId="30" fillId="8" borderId="12" xfId="0" applyNumberFormat="1" applyFont="1" applyFill="1" applyBorder="1" applyAlignment="1">
      <alignment horizontal="center" vertical="center" wrapText="1"/>
    </xf>
    <xf numFmtId="0" fontId="29" fillId="62" borderId="12" xfId="0" applyFont="1" applyFill="1" applyBorder="1" applyAlignment="1">
      <alignment horizontal="center" vertical="center" wrapText="1"/>
    </xf>
    <xf numFmtId="0" fontId="30" fillId="49" borderId="12" xfId="0" applyFont="1" applyFill="1" applyBorder="1" applyAlignment="1">
      <alignment horizontal="center" vertical="center" wrapText="1"/>
    </xf>
    <xf numFmtId="172" fontId="30" fillId="71" borderId="12" xfId="0" applyNumberFormat="1" applyFont="1" applyFill="1" applyBorder="1" applyAlignment="1">
      <alignment horizontal="center" vertical="center" wrapText="1"/>
    </xf>
    <xf numFmtId="172" fontId="30" fillId="72" borderId="12" xfId="0" applyNumberFormat="1" applyFont="1" applyFill="1" applyBorder="1" applyAlignment="1">
      <alignment horizontal="center" vertical="center" wrapText="1"/>
    </xf>
    <xf numFmtId="172" fontId="30" fillId="73" borderId="12" xfId="0" applyNumberFormat="1" applyFont="1" applyFill="1" applyBorder="1" applyAlignment="1">
      <alignment horizontal="center" vertical="center" wrapText="1"/>
    </xf>
    <xf numFmtId="172" fontId="30" fillId="74" borderId="12" xfId="0" applyNumberFormat="1" applyFont="1" applyFill="1" applyBorder="1" applyAlignment="1">
      <alignment horizontal="center" vertical="center" wrapText="1"/>
    </xf>
    <xf numFmtId="172" fontId="30" fillId="49" borderId="12" xfId="0" applyNumberFormat="1" applyFont="1" applyFill="1" applyBorder="1" applyAlignment="1">
      <alignment horizontal="center" vertical="center" wrapText="1"/>
    </xf>
    <xf numFmtId="0" fontId="30" fillId="49" borderId="12" xfId="0" applyNumberFormat="1" applyFont="1" applyFill="1" applyBorder="1" applyAlignment="1">
      <alignment horizontal="center" vertical="center" wrapText="1"/>
    </xf>
    <xf numFmtId="1" fontId="32" fillId="49" borderId="12" xfId="0" applyNumberFormat="1" applyFont="1" applyFill="1" applyBorder="1" applyAlignment="1">
      <alignment horizontal="center" vertical="center"/>
    </xf>
    <xf numFmtId="1" fontId="30" fillId="49" borderId="12" xfId="0" applyNumberFormat="1" applyFont="1" applyFill="1" applyBorder="1" applyAlignment="1">
      <alignment horizontal="center" vertical="center" wrapText="1"/>
    </xf>
    <xf numFmtId="1" fontId="30" fillId="49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1" fillId="49" borderId="12" xfId="0" applyFont="1" applyFill="1" applyBorder="1" applyAlignment="1">
      <alignment horizontal="center" vertical="center" wrapText="1"/>
    </xf>
    <xf numFmtId="0" fontId="30" fillId="49" borderId="12" xfId="0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 wrapText="1"/>
    </xf>
    <xf numFmtId="0" fontId="32" fillId="11" borderId="12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32" fillId="41" borderId="12" xfId="0" applyFont="1" applyFill="1" applyBorder="1" applyAlignment="1">
      <alignment horizontal="center" vertical="center" wrapText="1"/>
    </xf>
    <xf numFmtId="0" fontId="30" fillId="54" borderId="12" xfId="0" applyFont="1" applyFill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69" borderId="12" xfId="0" applyFont="1" applyFill="1" applyBorder="1" applyAlignment="1">
      <alignment horizontal="center" vertical="center" wrapText="1"/>
    </xf>
    <xf numFmtId="0" fontId="32" fillId="75" borderId="12" xfId="0" applyFont="1" applyFill="1" applyBorder="1" applyAlignment="1">
      <alignment horizontal="center" vertical="center" wrapText="1"/>
    </xf>
    <xf numFmtId="0" fontId="32" fillId="61" borderId="12" xfId="0" applyFont="1" applyFill="1" applyBorder="1" applyAlignment="1">
      <alignment horizontal="center" vertical="center" wrapText="1"/>
    </xf>
    <xf numFmtId="0" fontId="32" fillId="76" borderId="12" xfId="0" applyFont="1" applyFill="1" applyBorder="1" applyAlignment="1">
      <alignment horizontal="center" vertical="center" wrapText="1"/>
    </xf>
    <xf numFmtId="0" fontId="32" fillId="77" borderId="12" xfId="0" applyFont="1" applyFill="1" applyBorder="1" applyAlignment="1">
      <alignment horizontal="center" vertical="center" wrapText="1"/>
    </xf>
    <xf numFmtId="0" fontId="32" fillId="78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0" fontId="32" fillId="61" borderId="12" xfId="0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2" fontId="32" fillId="48" borderId="12" xfId="0" applyNumberFormat="1" applyFont="1" applyFill="1" applyBorder="1" applyAlignment="1">
      <alignment horizontal="center" vertical="center"/>
    </xf>
    <xf numFmtId="174" fontId="26" fillId="79" borderId="12" xfId="0" applyNumberFormat="1" applyFont="1" applyFill="1" applyBorder="1" applyAlignment="1">
      <alignment wrapText="1"/>
    </xf>
    <xf numFmtId="174" fontId="26" fillId="79" borderId="12" xfId="0" applyNumberFormat="1" applyFont="1" applyFill="1" applyBorder="1" applyAlignment="1">
      <alignment wrapText="1"/>
    </xf>
    <xf numFmtId="0" fontId="30" fillId="48" borderId="12" xfId="0" applyFont="1" applyFill="1" applyBorder="1" applyAlignment="1">
      <alignment horizontal="center" vertical="center"/>
    </xf>
    <xf numFmtId="1" fontId="32" fillId="48" borderId="12" xfId="0" applyNumberFormat="1" applyFont="1" applyFill="1" applyBorder="1" applyAlignment="1">
      <alignment horizontal="center" vertical="center"/>
    </xf>
    <xf numFmtId="1" fontId="30" fillId="56" borderId="12" xfId="0" applyNumberFormat="1" applyFont="1" applyFill="1" applyBorder="1" applyAlignment="1">
      <alignment horizontal="center" vertical="center"/>
    </xf>
    <xf numFmtId="0" fontId="32" fillId="48" borderId="12" xfId="0" applyFont="1" applyFill="1" applyBorder="1" applyAlignment="1">
      <alignment horizontal="center" vertical="center"/>
    </xf>
    <xf numFmtId="0" fontId="30" fillId="56" borderId="12" xfId="0" applyFont="1" applyFill="1" applyBorder="1" applyAlignment="1">
      <alignment horizontal="center" vertical="center"/>
    </xf>
    <xf numFmtId="1" fontId="30" fillId="48" borderId="12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/>
    </xf>
    <xf numFmtId="1" fontId="27" fillId="56" borderId="19" xfId="0" applyNumberFormat="1" applyFont="1" applyFill="1" applyBorder="1" applyAlignment="1">
      <alignment wrapText="1"/>
    </xf>
    <xf numFmtId="1" fontId="27" fillId="48" borderId="19" xfId="0" applyNumberFormat="1" applyFont="1" applyFill="1" applyBorder="1" applyAlignment="1">
      <alignment wrapText="1"/>
    </xf>
    <xf numFmtId="1" fontId="27" fillId="48" borderId="11" xfId="0" applyNumberFormat="1" applyFont="1" applyFill="1" applyBorder="1" applyAlignment="1">
      <alignment wrapText="1"/>
    </xf>
    <xf numFmtId="0" fontId="27" fillId="48" borderId="19" xfId="0" applyFont="1" applyFill="1" applyBorder="1" applyAlignment="1">
      <alignment horizontal="right" wrapText="1"/>
    </xf>
    <xf numFmtId="1" fontId="27" fillId="48" borderId="19" xfId="0" applyNumberFormat="1" applyFont="1" applyFill="1" applyBorder="1" applyAlignment="1">
      <alignment horizontal="right" wrapText="1"/>
    </xf>
    <xf numFmtId="1" fontId="26" fillId="7" borderId="23" xfId="0" applyNumberFormat="1" applyFont="1" applyFill="1" applyBorder="1" applyAlignment="1">
      <alignment wrapText="1"/>
    </xf>
    <xf numFmtId="1" fontId="26" fillId="8" borderId="23" xfId="0" applyNumberFormat="1" applyFont="1" applyFill="1" applyBorder="1" applyAlignment="1">
      <alignment wrapText="1"/>
    </xf>
    <xf numFmtId="0" fontId="26" fillId="8" borderId="23" xfId="0" applyFont="1" applyFill="1" applyBorder="1" applyAlignment="1">
      <alignment wrapText="1"/>
    </xf>
    <xf numFmtId="1" fontId="26" fillId="7" borderId="10" xfId="0" applyNumberFormat="1" applyFont="1" applyFill="1" applyBorder="1" applyAlignment="1">
      <alignment wrapText="1"/>
    </xf>
    <xf numFmtId="0" fontId="26" fillId="7" borderId="23" xfId="0" applyFont="1" applyFill="1" applyBorder="1" applyAlignment="1">
      <alignment wrapText="1"/>
    </xf>
    <xf numFmtId="0" fontId="26" fillId="7" borderId="10" xfId="0" applyFont="1" applyFill="1" applyBorder="1" applyAlignment="1">
      <alignment wrapText="1"/>
    </xf>
    <xf numFmtId="0" fontId="0" fillId="80" borderId="26" xfId="0" applyFont="1" applyFill="1" applyBorder="1" applyAlignment="1">
      <alignment wrapText="1"/>
    </xf>
    <xf numFmtId="1" fontId="0" fillId="80" borderId="26" xfId="0" applyNumberFormat="1" applyFont="1" applyFill="1" applyBorder="1" applyAlignment="1">
      <alignment wrapText="1"/>
    </xf>
    <xf numFmtId="174" fontId="0" fillId="80" borderId="26" xfId="0" applyNumberFormat="1" applyFont="1" applyFill="1" applyBorder="1" applyAlignment="1">
      <alignment wrapText="1"/>
    </xf>
    <xf numFmtId="0" fontId="0" fillId="80" borderId="12" xfId="0" applyFont="1" applyFill="1" applyBorder="1" applyAlignment="1">
      <alignment wrapText="1"/>
    </xf>
    <xf numFmtId="1" fontId="0" fillId="80" borderId="12" xfId="0" applyNumberFormat="1" applyFont="1" applyFill="1" applyBorder="1" applyAlignment="1">
      <alignment wrapText="1"/>
    </xf>
    <xf numFmtId="174" fontId="0" fillId="80" borderId="12" xfId="0" applyNumberFormat="1" applyFont="1" applyFill="1" applyBorder="1" applyAlignment="1">
      <alignment wrapText="1"/>
    </xf>
    <xf numFmtId="0" fontId="0" fillId="8" borderId="23" xfId="0" applyFill="1" applyBorder="1" applyAlignment="1">
      <alignment wrapText="1"/>
    </xf>
    <xf numFmtId="1" fontId="0" fillId="4" borderId="27" xfId="0" applyNumberFormat="1" applyFont="1" applyFill="1" applyBorder="1" applyAlignment="1">
      <alignment wrapText="1"/>
    </xf>
    <xf numFmtId="1" fontId="0" fillId="4" borderId="28" xfId="0" applyNumberFormat="1" applyFont="1" applyFill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80" borderId="12" xfId="0" applyFont="1" applyFill="1" applyBorder="1" applyAlignment="1">
      <alignment wrapText="1"/>
    </xf>
    <xf numFmtId="1" fontId="43" fillId="80" borderId="12" xfId="0" applyNumberFormat="1" applyFont="1" applyFill="1" applyBorder="1" applyAlignment="1">
      <alignment wrapText="1"/>
    </xf>
    <xf numFmtId="174" fontId="43" fillId="80" borderId="12" xfId="0" applyNumberFormat="1" applyFont="1" applyFill="1" applyBorder="1" applyAlignment="1">
      <alignment wrapText="1"/>
    </xf>
    <xf numFmtId="0" fontId="43" fillId="81" borderId="12" xfId="0" applyFont="1" applyFill="1" applyBorder="1" applyAlignment="1">
      <alignment wrapText="1"/>
    </xf>
    <xf numFmtId="1" fontId="43" fillId="81" borderId="12" xfId="0" applyNumberFormat="1" applyFont="1" applyFill="1" applyBorder="1" applyAlignment="1">
      <alignment wrapText="1"/>
    </xf>
    <xf numFmtId="0" fontId="43" fillId="80" borderId="26" xfId="0" applyFont="1" applyFill="1" applyBorder="1" applyAlignment="1">
      <alignment wrapText="1"/>
    </xf>
    <xf numFmtId="0" fontId="43" fillId="81" borderId="26" xfId="0" applyFont="1" applyFill="1" applyBorder="1" applyAlignment="1">
      <alignment wrapText="1"/>
    </xf>
    <xf numFmtId="1" fontId="0" fillId="30" borderId="0" xfId="0" applyNumberFormat="1" applyFont="1" applyFill="1" applyBorder="1" applyAlignment="1">
      <alignment wrapText="1"/>
    </xf>
    <xf numFmtId="1" fontId="0" fillId="25" borderId="0" xfId="0" applyNumberFormat="1" applyFont="1" applyFill="1" applyBorder="1" applyAlignment="1">
      <alignment wrapText="1"/>
    </xf>
    <xf numFmtId="0" fontId="29" fillId="69" borderId="12" xfId="0" applyFont="1" applyFill="1" applyBorder="1" applyAlignment="1">
      <alignment horizontal="center" vertical="center" wrapText="1"/>
    </xf>
    <xf numFmtId="0" fontId="32" fillId="77" borderId="12" xfId="0" applyFont="1" applyFill="1" applyBorder="1" applyAlignment="1">
      <alignment horizontal="center" vertical="center" wrapText="1"/>
    </xf>
    <xf numFmtId="0" fontId="32" fillId="78" borderId="12" xfId="0" applyFont="1" applyFill="1" applyBorder="1" applyAlignment="1">
      <alignment horizontal="center" vertical="center"/>
    </xf>
    <xf numFmtId="0" fontId="29" fillId="78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top" wrapText="1"/>
    </xf>
    <xf numFmtId="174" fontId="0" fillId="7" borderId="23" xfId="0" applyNumberFormat="1" applyFont="1" applyFill="1" applyBorder="1" applyAlignment="1">
      <alignment wrapText="1"/>
    </xf>
    <xf numFmtId="172" fontId="30" fillId="50" borderId="12" xfId="0" applyNumberFormat="1" applyFont="1" applyFill="1" applyBorder="1" applyAlignment="1">
      <alignment horizontal="center" vertical="center" wrapText="1"/>
    </xf>
    <xf numFmtId="172" fontId="32" fillId="50" borderId="12" xfId="0" applyNumberFormat="1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wrapText="1"/>
    </xf>
    <xf numFmtId="0" fontId="29" fillId="69" borderId="12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35" fillId="0" borderId="21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172" fontId="32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26" fillId="82" borderId="12" xfId="0" applyFont="1" applyFill="1" applyBorder="1" applyAlignment="1">
      <alignment wrapText="1"/>
    </xf>
    <xf numFmtId="1" fontId="26" fillId="81" borderId="26" xfId="0" applyNumberFormat="1" applyFont="1" applyFill="1" applyBorder="1" applyAlignment="1">
      <alignment wrapText="1"/>
    </xf>
    <xf numFmtId="1" fontId="26" fillId="81" borderId="30" xfId="0" applyNumberFormat="1" applyFont="1" applyFill="1" applyBorder="1" applyAlignment="1">
      <alignment wrapText="1"/>
    </xf>
    <xf numFmtId="0" fontId="26" fillId="39" borderId="12" xfId="0" applyFont="1" applyFill="1" applyBorder="1" applyAlignment="1">
      <alignment wrapText="1"/>
    </xf>
    <xf numFmtId="1" fontId="26" fillId="41" borderId="12" xfId="0" applyNumberFormat="1" applyFont="1" applyFill="1" applyBorder="1" applyAlignment="1">
      <alignment wrapText="1"/>
    </xf>
    <xf numFmtId="0" fontId="26" fillId="41" borderId="12" xfId="0" applyFont="1" applyFill="1" applyBorder="1" applyAlignment="1">
      <alignment wrapText="1"/>
    </xf>
    <xf numFmtId="0" fontId="26" fillId="34" borderId="12" xfId="0" applyFont="1" applyFill="1" applyBorder="1" applyAlignment="1">
      <alignment wrapText="1"/>
    </xf>
    <xf numFmtId="1" fontId="26" fillId="83" borderId="12" xfId="0" applyNumberFormat="1" applyFont="1" applyFill="1" applyBorder="1" applyAlignment="1">
      <alignment wrapText="1"/>
    </xf>
    <xf numFmtId="1" fontId="26" fillId="83" borderId="12" xfId="0" applyNumberFormat="1" applyFont="1" applyFill="1" applyBorder="1" applyAlignment="1">
      <alignment wrapText="1"/>
    </xf>
    <xf numFmtId="1" fontId="26" fillId="39" borderId="12" xfId="0" applyNumberFormat="1" applyFont="1" applyFill="1" applyBorder="1" applyAlignment="1">
      <alignment wrapText="1"/>
    </xf>
    <xf numFmtId="1" fontId="26" fillId="84" borderId="10" xfId="0" applyNumberFormat="1" applyFont="1" applyFill="1" applyBorder="1" applyAlignment="1">
      <alignment wrapText="1"/>
    </xf>
    <xf numFmtId="0" fontId="0" fillId="82" borderId="12" xfId="0" applyFill="1" applyBorder="1" applyAlignment="1">
      <alignment wrapText="1"/>
    </xf>
    <xf numFmtId="1" fontId="26" fillId="82" borderId="12" xfId="0" applyNumberFormat="1" applyFont="1" applyFill="1" applyBorder="1" applyAlignment="1">
      <alignment wrapText="1"/>
    </xf>
    <xf numFmtId="1" fontId="26" fillId="85" borderId="12" xfId="0" applyNumberFormat="1" applyFont="1" applyFill="1" applyBorder="1" applyAlignment="1">
      <alignment wrapText="1"/>
    </xf>
    <xf numFmtId="1" fontId="0" fillId="81" borderId="26" xfId="0" applyNumberFormat="1" applyFont="1" applyFill="1" applyBorder="1" applyAlignment="1">
      <alignment wrapText="1"/>
    </xf>
    <xf numFmtId="0" fontId="0" fillId="81" borderId="26" xfId="0" applyFont="1" applyFill="1" applyBorder="1" applyAlignment="1">
      <alignment wrapText="1"/>
    </xf>
    <xf numFmtId="1" fontId="0" fillId="81" borderId="30" xfId="0" applyNumberFormat="1" applyFont="1" applyFill="1" applyBorder="1" applyAlignment="1">
      <alignment wrapText="1"/>
    </xf>
    <xf numFmtId="174" fontId="43" fillId="80" borderId="26" xfId="0" applyNumberFormat="1" applyFont="1" applyFill="1" applyBorder="1" applyAlignment="1">
      <alignment wrapText="1"/>
    </xf>
    <xf numFmtId="1" fontId="0" fillId="84" borderId="10" xfId="0" applyNumberFormat="1" applyFont="1" applyFill="1" applyBorder="1" applyAlignment="1">
      <alignment wrapText="1"/>
    </xf>
    <xf numFmtId="1" fontId="0" fillId="58" borderId="10" xfId="0" applyNumberFormat="1" applyFont="1" applyFill="1" applyBorder="1" applyAlignment="1">
      <alignment wrapText="1"/>
    </xf>
    <xf numFmtId="0" fontId="32" fillId="86" borderId="12" xfId="0" applyFont="1" applyFill="1" applyBorder="1" applyAlignment="1">
      <alignment horizontal="center" vertical="center" wrapText="1"/>
    </xf>
    <xf numFmtId="172" fontId="32" fillId="87" borderId="12" xfId="0" applyNumberFormat="1" applyFont="1" applyFill="1" applyBorder="1" applyAlignment="1">
      <alignment horizontal="center" vertical="center"/>
    </xf>
    <xf numFmtId="172" fontId="32" fillId="49" borderId="12" xfId="0" applyNumberFormat="1" applyFont="1" applyFill="1" applyBorder="1" applyAlignment="1">
      <alignment horizontal="center" vertical="center"/>
    </xf>
    <xf numFmtId="0" fontId="32" fillId="88" borderId="12" xfId="0" applyFont="1" applyFill="1" applyBorder="1" applyAlignment="1">
      <alignment horizontal="center" vertical="center" wrapText="1"/>
    </xf>
    <xf numFmtId="1" fontId="32" fillId="78" borderId="12" xfId="0" applyNumberFormat="1" applyFont="1" applyFill="1" applyBorder="1" applyAlignment="1">
      <alignment horizontal="center" vertical="center"/>
    </xf>
    <xf numFmtId="1" fontId="32" fillId="56" borderId="12" xfId="0" applyNumberFormat="1" applyFont="1" applyFill="1" applyBorder="1" applyAlignment="1">
      <alignment horizontal="center" vertical="center"/>
    </xf>
    <xf numFmtId="0" fontId="32" fillId="49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/>
    </xf>
    <xf numFmtId="0" fontId="27" fillId="31" borderId="17" xfId="0" applyFont="1" applyFill="1" applyBorder="1" applyAlignment="1">
      <alignment wrapText="1"/>
    </xf>
    <xf numFmtId="2" fontId="26" fillId="79" borderId="17" xfId="0" applyNumberFormat="1" applyFont="1" applyFill="1" applyBorder="1" applyAlignment="1">
      <alignment/>
    </xf>
    <xf numFmtId="2" fontId="27" fillId="42" borderId="17" xfId="0" applyNumberFormat="1" applyFont="1" applyFill="1" applyBorder="1" applyAlignment="1">
      <alignment/>
    </xf>
    <xf numFmtId="2" fontId="26" fillId="42" borderId="17" xfId="0" applyNumberFormat="1" applyFont="1" applyFill="1" applyBorder="1" applyAlignment="1">
      <alignment/>
    </xf>
    <xf numFmtId="2" fontId="27" fillId="54" borderId="17" xfId="0" applyNumberFormat="1" applyFont="1" applyFill="1" applyBorder="1" applyAlignment="1">
      <alignment wrapText="1"/>
    </xf>
    <xf numFmtId="0" fontId="27" fillId="89" borderId="12" xfId="0" applyFont="1" applyFill="1" applyBorder="1" applyAlignment="1">
      <alignment wrapText="1"/>
    </xf>
    <xf numFmtId="0" fontId="36" fillId="90" borderId="12" xfId="0" applyFont="1" applyFill="1" applyBorder="1" applyAlignment="1">
      <alignment/>
    </xf>
    <xf numFmtId="2" fontId="36" fillId="90" borderId="12" xfId="0" applyNumberFormat="1" applyFont="1" applyFill="1" applyBorder="1" applyAlignment="1">
      <alignment/>
    </xf>
    <xf numFmtId="1" fontId="36" fillId="90" borderId="12" xfId="0" applyNumberFormat="1" applyFont="1" applyFill="1" applyBorder="1" applyAlignment="1">
      <alignment/>
    </xf>
    <xf numFmtId="1" fontId="36" fillId="48" borderId="12" xfId="0" applyNumberFormat="1" applyFont="1" applyFill="1" applyBorder="1" applyAlignment="1">
      <alignment/>
    </xf>
    <xf numFmtId="0" fontId="29" fillId="24" borderId="23" xfId="0" applyFont="1" applyFill="1" applyBorder="1" applyAlignment="1">
      <alignment horizontal="left" vertical="top" wrapText="1"/>
    </xf>
    <xf numFmtId="1" fontId="0" fillId="4" borderId="31" xfId="0" applyNumberFormat="1" applyFont="1" applyFill="1" applyBorder="1" applyAlignment="1">
      <alignment wrapText="1"/>
    </xf>
    <xf numFmtId="1" fontId="0" fillId="41" borderId="23" xfId="0" applyNumberFormat="1" applyFill="1" applyBorder="1" applyAlignment="1">
      <alignment wrapText="1"/>
    </xf>
    <xf numFmtId="0" fontId="0" fillId="41" borderId="12" xfId="0" applyFill="1" applyBorder="1" applyAlignment="1">
      <alignment wrapText="1"/>
    </xf>
    <xf numFmtId="0" fontId="29" fillId="69" borderId="12" xfId="0" applyFont="1" applyFill="1" applyBorder="1" applyAlignment="1">
      <alignment horizontal="left" vertical="top" wrapText="1"/>
    </xf>
    <xf numFmtId="0" fontId="29" fillId="61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" fontId="32" fillId="8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7" fillId="66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26" fillId="7" borderId="12" xfId="0" applyFont="1" applyFill="1" applyBorder="1" applyAlignment="1">
      <alignment wrapText="1"/>
    </xf>
    <xf numFmtId="1" fontId="26" fillId="7" borderId="12" xfId="0" applyNumberFormat="1" applyFont="1" applyFill="1" applyBorder="1" applyAlignment="1">
      <alignment wrapText="1"/>
    </xf>
    <xf numFmtId="0" fontId="26" fillId="4" borderId="12" xfId="0" applyFont="1" applyFill="1" applyBorder="1" applyAlignment="1">
      <alignment wrapText="1"/>
    </xf>
    <xf numFmtId="0" fontId="26" fillId="91" borderId="12" xfId="0" applyFont="1" applyFill="1" applyBorder="1" applyAlignment="1">
      <alignment wrapText="1"/>
    </xf>
    <xf numFmtId="1" fontId="26" fillId="92" borderId="12" xfId="0" applyNumberFormat="1" applyFont="1" applyFill="1" applyBorder="1" applyAlignment="1">
      <alignment wrapText="1"/>
    </xf>
    <xf numFmtId="1" fontId="26" fillId="93" borderId="12" xfId="0" applyNumberFormat="1" applyFont="1" applyFill="1" applyBorder="1" applyAlignment="1">
      <alignment wrapText="1"/>
    </xf>
    <xf numFmtId="1" fontId="26" fillId="91" borderId="12" xfId="0" applyNumberFormat="1" applyFont="1" applyFill="1" applyBorder="1" applyAlignment="1">
      <alignment wrapText="1"/>
    </xf>
    <xf numFmtId="0" fontId="26" fillId="92" borderId="12" xfId="0" applyFont="1" applyFill="1" applyBorder="1" applyAlignment="1">
      <alignment wrapText="1"/>
    </xf>
    <xf numFmtId="1" fontId="26" fillId="91" borderId="23" xfId="0" applyNumberFormat="1" applyFont="1" applyFill="1" applyBorder="1" applyAlignment="1">
      <alignment wrapText="1"/>
    </xf>
    <xf numFmtId="0" fontId="29" fillId="0" borderId="0" xfId="0" applyFont="1" applyBorder="1" applyAlignment="1">
      <alignment horizontal="left" vertical="top" wrapText="1"/>
    </xf>
    <xf numFmtId="1" fontId="23" fillId="4" borderId="0" xfId="0" applyNumberFormat="1" applyFont="1" applyFill="1" applyBorder="1" applyAlignment="1">
      <alignment wrapText="1"/>
    </xf>
    <xf numFmtId="1" fontId="0" fillId="32" borderId="0" xfId="0" applyNumberFormat="1" applyFont="1" applyFill="1" applyBorder="1" applyAlignment="1">
      <alignment wrapText="1"/>
    </xf>
    <xf numFmtId="1" fontId="0" fillId="29" borderId="0" xfId="0" applyNumberFormat="1" applyFont="1" applyFill="1" applyBorder="1" applyAlignment="1">
      <alignment wrapText="1"/>
    </xf>
    <xf numFmtId="0" fontId="26" fillId="7" borderId="2" xfId="0" applyFont="1" applyFill="1" applyBorder="1" applyAlignment="1">
      <alignment wrapText="1"/>
    </xf>
    <xf numFmtId="1" fontId="26" fillId="85" borderId="11" xfId="0" applyNumberFormat="1" applyFont="1" applyFill="1" applyBorder="1" applyAlignment="1">
      <alignment wrapText="1"/>
    </xf>
    <xf numFmtId="1" fontId="0" fillId="84" borderId="10" xfId="0" applyNumberFormat="1" applyFont="1" applyFill="1" applyBorder="1" applyAlignment="1">
      <alignment wrapText="1"/>
    </xf>
    <xf numFmtId="1" fontId="0" fillId="58" borderId="10" xfId="0" applyNumberFormat="1" applyFont="1" applyFill="1" applyBorder="1" applyAlignment="1">
      <alignment wrapText="1"/>
    </xf>
    <xf numFmtId="0" fontId="29" fillId="69" borderId="0" xfId="0" applyFont="1" applyFill="1" applyBorder="1" applyAlignment="1">
      <alignment horizontal="left" vertical="top" wrapText="1"/>
    </xf>
    <xf numFmtId="0" fontId="0" fillId="29" borderId="10" xfId="0" applyFont="1" applyFill="1" applyBorder="1" applyAlignment="1">
      <alignment wrapText="1"/>
    </xf>
    <xf numFmtId="1" fontId="0" fillId="80" borderId="26" xfId="0" applyNumberFormat="1" applyFont="1" applyFill="1" applyBorder="1" applyAlignment="1">
      <alignment wrapText="1"/>
    </xf>
    <xf numFmtId="174" fontId="0" fillId="80" borderId="26" xfId="0" applyNumberFormat="1" applyFont="1" applyFill="1" applyBorder="1" applyAlignment="1">
      <alignment wrapText="1"/>
    </xf>
    <xf numFmtId="1" fontId="0" fillId="84" borderId="10" xfId="0" applyNumberFormat="1" applyFont="1" applyFill="1" applyBorder="1" applyAlignment="1">
      <alignment wrapText="1"/>
    </xf>
    <xf numFmtId="1" fontId="0" fillId="58" borderId="10" xfId="0" applyNumberFormat="1" applyFont="1" applyFill="1" applyBorder="1" applyAlignment="1">
      <alignment wrapText="1"/>
    </xf>
    <xf numFmtId="174" fontId="0" fillId="30" borderId="10" xfId="0" applyNumberFormat="1" applyFont="1" applyFill="1" applyBorder="1" applyAlignment="1">
      <alignment wrapText="1"/>
    </xf>
    <xf numFmtId="1" fontId="0" fillId="80" borderId="26" xfId="0" applyNumberFormat="1" applyFont="1" applyFill="1" applyBorder="1" applyAlignment="1">
      <alignment wrapText="1"/>
    </xf>
    <xf numFmtId="174" fontId="0" fillId="80" borderId="26" xfId="0" applyNumberFormat="1" applyFont="1" applyFill="1" applyBorder="1" applyAlignment="1">
      <alignment wrapText="1"/>
    </xf>
    <xf numFmtId="1" fontId="0" fillId="84" borderId="10" xfId="0" applyNumberFormat="1" applyFont="1" applyFill="1" applyBorder="1" applyAlignment="1">
      <alignment wrapText="1"/>
    </xf>
    <xf numFmtId="1" fontId="0" fillId="58" borderId="10" xfId="0" applyNumberFormat="1" applyFont="1" applyFill="1" applyBorder="1" applyAlignment="1">
      <alignment wrapText="1"/>
    </xf>
    <xf numFmtId="1" fontId="0" fillId="7" borderId="10" xfId="0" applyNumberFormat="1" applyFill="1" applyBorder="1" applyAlignment="1">
      <alignment wrapText="1"/>
    </xf>
    <xf numFmtId="0" fontId="26" fillId="39" borderId="12" xfId="0" applyFont="1" applyFill="1" applyBorder="1" applyAlignment="1">
      <alignment wrapText="1"/>
    </xf>
    <xf numFmtId="1" fontId="26" fillId="39" borderId="12" xfId="0" applyNumberFormat="1" applyFont="1" applyFill="1" applyBorder="1" applyAlignment="1">
      <alignment wrapText="1"/>
    </xf>
    <xf numFmtId="0" fontId="29" fillId="0" borderId="16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0" fillId="41" borderId="12" xfId="0" applyFill="1" applyBorder="1" applyAlignment="1">
      <alignment wrapText="1"/>
    </xf>
    <xf numFmtId="0" fontId="0" fillId="39" borderId="12" xfId="0" applyFill="1" applyBorder="1" applyAlignment="1">
      <alignment wrapText="1"/>
    </xf>
    <xf numFmtId="0" fontId="0" fillId="41" borderId="12" xfId="0" applyFill="1" applyBorder="1" applyAlignment="1">
      <alignment wrapText="1"/>
    </xf>
    <xf numFmtId="1" fontId="0" fillId="41" borderId="12" xfId="0" applyNumberFormat="1" applyFill="1" applyBorder="1" applyAlignment="1">
      <alignment wrapText="1"/>
    </xf>
    <xf numFmtId="1" fontId="0" fillId="39" borderId="11" xfId="0" applyNumberFormat="1" applyFill="1" applyBorder="1" applyAlignment="1">
      <alignment wrapText="1"/>
    </xf>
    <xf numFmtId="0" fontId="0" fillId="94" borderId="12" xfId="0" applyFill="1" applyBorder="1" applyAlignment="1">
      <alignment wrapText="1"/>
    </xf>
    <xf numFmtId="1" fontId="0" fillId="39" borderId="12" xfId="0" applyNumberFormat="1" applyFill="1" applyBorder="1" applyAlignment="1">
      <alignment wrapText="1"/>
    </xf>
    <xf numFmtId="0" fontId="0" fillId="39" borderId="12" xfId="0" applyFill="1" applyBorder="1" applyAlignment="1">
      <alignment wrapText="1"/>
    </xf>
    <xf numFmtId="1" fontId="0" fillId="39" borderId="0" xfId="0" applyNumberFormat="1" applyFill="1" applyBorder="1" applyAlignment="1">
      <alignment wrapText="1"/>
    </xf>
    <xf numFmtId="1" fontId="0" fillId="39" borderId="11" xfId="0" applyNumberFormat="1" applyFill="1" applyBorder="1" applyAlignment="1">
      <alignment wrapText="1"/>
    </xf>
    <xf numFmtId="1" fontId="0" fillId="39" borderId="12" xfId="0" applyNumberFormat="1" applyFill="1" applyBorder="1" applyAlignment="1">
      <alignment wrapText="1"/>
    </xf>
    <xf numFmtId="0" fontId="0" fillId="39" borderId="12" xfId="0" applyFill="1" applyBorder="1" applyAlignment="1">
      <alignment wrapText="1"/>
    </xf>
    <xf numFmtId="0" fontId="0" fillId="41" borderId="12" xfId="0" applyFill="1" applyBorder="1" applyAlignment="1">
      <alignment wrapText="1"/>
    </xf>
    <xf numFmtId="1" fontId="0" fillId="41" borderId="12" xfId="0" applyNumberFormat="1" applyFill="1" applyBorder="1" applyAlignment="1">
      <alignment wrapText="1"/>
    </xf>
    <xf numFmtId="1" fontId="0" fillId="39" borderId="12" xfId="0" applyNumberFormat="1" applyFill="1" applyBorder="1" applyAlignment="1">
      <alignment wrapText="1"/>
    </xf>
    <xf numFmtId="0" fontId="0" fillId="39" borderId="12" xfId="0" applyFill="1" applyBorder="1" applyAlignment="1">
      <alignment wrapText="1"/>
    </xf>
    <xf numFmtId="0" fontId="0" fillId="95" borderId="12" xfId="0" applyFill="1" applyBorder="1" applyAlignment="1">
      <alignment wrapText="1"/>
    </xf>
    <xf numFmtId="0" fontId="32" fillId="70" borderId="12" xfId="0" applyFont="1" applyFill="1" applyBorder="1" applyAlignment="1">
      <alignment horizontal="center" vertical="center"/>
    </xf>
    <xf numFmtId="0" fontId="32" fillId="68" borderId="12" xfId="0" applyFont="1" applyFill="1" applyBorder="1" applyAlignment="1">
      <alignment horizontal="center" vertical="center" wrapText="1"/>
    </xf>
    <xf numFmtId="1" fontId="23" fillId="39" borderId="12" xfId="0" applyNumberFormat="1" applyFont="1" applyFill="1" applyBorder="1" applyAlignment="1">
      <alignment wrapText="1"/>
    </xf>
    <xf numFmtId="0" fontId="23" fillId="39" borderId="12" xfId="0" applyFont="1" applyFill="1" applyBorder="1" applyAlignment="1">
      <alignment wrapText="1"/>
    </xf>
    <xf numFmtId="0" fontId="32" fillId="61" borderId="12" xfId="0" applyFont="1" applyFill="1" applyBorder="1" applyAlignment="1">
      <alignment horizontal="center" vertical="center"/>
    </xf>
    <xf numFmtId="1" fontId="0" fillId="41" borderId="0" xfId="0" applyNumberFormat="1" applyFont="1" applyFill="1" applyBorder="1" applyAlignment="1">
      <alignment wrapText="1"/>
    </xf>
    <xf numFmtId="0" fontId="0" fillId="41" borderId="13" xfId="0" applyFill="1" applyBorder="1" applyAlignment="1">
      <alignment wrapText="1"/>
    </xf>
    <xf numFmtId="1" fontId="0" fillId="39" borderId="12" xfId="0" applyNumberFormat="1" applyFill="1" applyBorder="1" applyAlignment="1">
      <alignment wrapText="1"/>
    </xf>
    <xf numFmtId="0" fontId="0" fillId="39" borderId="12" xfId="0" applyFill="1" applyBorder="1" applyAlignment="1">
      <alignment wrapText="1"/>
    </xf>
    <xf numFmtId="0" fontId="0" fillId="96" borderId="12" xfId="0" applyFill="1" applyBorder="1" applyAlignment="1">
      <alignment wrapText="1"/>
    </xf>
    <xf numFmtId="0" fontId="0" fillId="41" borderId="12" xfId="0" applyFill="1" applyBorder="1" applyAlignment="1">
      <alignment wrapText="1"/>
    </xf>
    <xf numFmtId="1" fontId="0" fillId="41" borderId="12" xfId="0" applyNumberFormat="1" applyFill="1" applyBorder="1" applyAlignment="1">
      <alignment wrapText="1"/>
    </xf>
    <xf numFmtId="1" fontId="0" fillId="41" borderId="12" xfId="0" applyNumberFormat="1" applyFont="1" applyFill="1" applyBorder="1" applyAlignment="1">
      <alignment wrapText="1"/>
    </xf>
    <xf numFmtId="0" fontId="27" fillId="66" borderId="17" xfId="0" applyFont="1" applyFill="1" applyBorder="1" applyAlignment="1">
      <alignment horizontal="center" vertical="center" wrapText="1"/>
    </xf>
    <xf numFmtId="0" fontId="27" fillId="66" borderId="13" xfId="0" applyFont="1" applyFill="1" applyBorder="1" applyAlignment="1">
      <alignment horizontal="center" vertical="center" wrapText="1"/>
    </xf>
    <xf numFmtId="0" fontId="27" fillId="66" borderId="20" xfId="0" applyFont="1" applyFill="1" applyBorder="1" applyAlignment="1">
      <alignment horizontal="center" vertical="center" wrapText="1"/>
    </xf>
    <xf numFmtId="0" fontId="27" fillId="97" borderId="12" xfId="0" applyFont="1" applyFill="1" applyBorder="1" applyAlignment="1">
      <alignment horizontal="center" wrapText="1"/>
    </xf>
    <xf numFmtId="0" fontId="27" fillId="98" borderId="12" xfId="0" applyNumberFormat="1" applyFont="1" applyFill="1" applyBorder="1" applyAlignment="1">
      <alignment horizontal="center" wrapText="1"/>
    </xf>
    <xf numFmtId="0" fontId="27" fillId="99" borderId="12" xfId="0" applyNumberFormat="1" applyFont="1" applyFill="1" applyBorder="1" applyAlignment="1">
      <alignment horizontal="center" wrapText="1"/>
    </xf>
    <xf numFmtId="0" fontId="27" fillId="31" borderId="12" xfId="0" applyFont="1" applyFill="1" applyBorder="1" applyAlignment="1">
      <alignment horizontal="center" wrapText="1"/>
    </xf>
    <xf numFmtId="0" fontId="26" fillId="31" borderId="12" xfId="0" applyFont="1" applyFill="1" applyBorder="1" applyAlignment="1">
      <alignment horizontal="center" wrapText="1"/>
    </xf>
    <xf numFmtId="0" fontId="27" fillId="89" borderId="17" xfId="0" applyFont="1" applyFill="1" applyBorder="1" applyAlignment="1">
      <alignment horizontal="center" vertical="center" wrapText="1"/>
    </xf>
    <xf numFmtId="0" fontId="27" fillId="89" borderId="13" xfId="0" applyFont="1" applyFill="1" applyBorder="1" applyAlignment="1">
      <alignment horizontal="center" vertical="center" wrapText="1"/>
    </xf>
    <xf numFmtId="0" fontId="27" fillId="89" borderId="20" xfId="0" applyFont="1" applyFill="1" applyBorder="1" applyAlignment="1">
      <alignment horizontal="center" vertical="center" wrapText="1"/>
    </xf>
    <xf numFmtId="0" fontId="27" fillId="97" borderId="14" xfId="0" applyFont="1" applyFill="1" applyBorder="1" applyAlignment="1">
      <alignment horizontal="center" wrapText="1"/>
    </xf>
    <xf numFmtId="0" fontId="27" fillId="97" borderId="32" xfId="0" applyFont="1" applyFill="1" applyBorder="1" applyAlignment="1">
      <alignment horizontal="center" wrapText="1"/>
    </xf>
    <xf numFmtId="0" fontId="27" fillId="97" borderId="33" xfId="0" applyFont="1" applyFill="1" applyBorder="1" applyAlignment="1">
      <alignment horizontal="center" wrapText="1"/>
    </xf>
    <xf numFmtId="0" fontId="27" fillId="98" borderId="18" xfId="0" applyNumberFormat="1" applyFont="1" applyFill="1" applyBorder="1" applyAlignment="1">
      <alignment horizontal="center" wrapText="1"/>
    </xf>
    <xf numFmtId="0" fontId="27" fillId="98" borderId="34" xfId="0" applyNumberFormat="1" applyFont="1" applyFill="1" applyBorder="1" applyAlignment="1">
      <alignment horizontal="center" wrapText="1"/>
    </xf>
    <xf numFmtId="0" fontId="27" fillId="98" borderId="35" xfId="0" applyNumberFormat="1" applyFont="1" applyFill="1" applyBorder="1" applyAlignment="1">
      <alignment horizontal="center" wrapText="1"/>
    </xf>
    <xf numFmtId="0" fontId="27" fillId="31" borderId="36" xfId="0" applyFont="1" applyFill="1" applyBorder="1" applyAlignment="1">
      <alignment horizontal="center" wrapText="1"/>
    </xf>
    <xf numFmtId="0" fontId="26" fillId="31" borderId="0" xfId="0" applyFont="1" applyFill="1" applyBorder="1" applyAlignment="1">
      <alignment horizontal="center" wrapText="1"/>
    </xf>
    <xf numFmtId="0" fontId="9" fillId="98" borderId="18" xfId="0" applyNumberFormat="1" applyFont="1" applyFill="1" applyBorder="1" applyAlignment="1">
      <alignment horizontal="center" wrapText="1"/>
    </xf>
    <xf numFmtId="0" fontId="9" fillId="98" borderId="34" xfId="0" applyNumberFormat="1" applyFont="1" applyFill="1" applyBorder="1" applyAlignment="1">
      <alignment horizontal="center" wrapText="1"/>
    </xf>
    <xf numFmtId="0" fontId="9" fillId="98" borderId="35" xfId="0" applyNumberFormat="1" applyFont="1" applyFill="1" applyBorder="1" applyAlignment="1">
      <alignment horizontal="center" wrapText="1"/>
    </xf>
    <xf numFmtId="0" fontId="9" fillId="99" borderId="12" xfId="0" applyNumberFormat="1" applyFont="1" applyFill="1" applyBorder="1" applyAlignment="1">
      <alignment horizontal="center" wrapText="1"/>
    </xf>
    <xf numFmtId="0" fontId="9" fillId="31" borderId="36" xfId="0" applyFont="1" applyFill="1" applyBorder="1" applyAlignment="1">
      <alignment horizontal="center" wrapText="1"/>
    </xf>
    <xf numFmtId="0" fontId="0" fillId="31" borderId="0" xfId="0" applyFill="1" applyBorder="1" applyAlignment="1">
      <alignment horizontal="center" wrapText="1"/>
    </xf>
    <xf numFmtId="0" fontId="9" fillId="97" borderId="14" xfId="0" applyFont="1" applyFill="1" applyBorder="1" applyAlignment="1">
      <alignment horizontal="center" wrapText="1"/>
    </xf>
    <xf numFmtId="0" fontId="20" fillId="97" borderId="32" xfId="0" applyFont="1" applyFill="1" applyBorder="1" applyAlignment="1">
      <alignment horizontal="center" wrapText="1"/>
    </xf>
    <xf numFmtId="0" fontId="20" fillId="97" borderId="33" xfId="0" applyFont="1" applyFill="1" applyBorder="1" applyAlignment="1">
      <alignment horizont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0" fillId="100" borderId="14" xfId="0" applyFont="1" applyFill="1" applyBorder="1" applyAlignment="1">
      <alignment horizontal="center" vertical="center" wrapText="1"/>
    </xf>
    <xf numFmtId="0" fontId="30" fillId="100" borderId="32" xfId="0" applyFont="1" applyFill="1" applyBorder="1" applyAlignment="1">
      <alignment horizontal="center" vertical="center" wrapText="1"/>
    </xf>
    <xf numFmtId="0" fontId="30" fillId="100" borderId="33" xfId="0" applyFont="1" applyFill="1" applyBorder="1" applyAlignment="1">
      <alignment horizontal="center" vertical="center" wrapText="1"/>
    </xf>
    <xf numFmtId="0" fontId="30" fillId="101" borderId="14" xfId="0" applyFont="1" applyFill="1" applyBorder="1" applyAlignment="1">
      <alignment horizontal="center" vertical="center" wrapText="1"/>
    </xf>
    <xf numFmtId="0" fontId="30" fillId="101" borderId="32" xfId="0" applyFont="1" applyFill="1" applyBorder="1" applyAlignment="1">
      <alignment horizontal="center" vertical="center" wrapText="1"/>
    </xf>
    <xf numFmtId="0" fontId="30" fillId="101" borderId="37" xfId="0" applyFont="1" applyFill="1" applyBorder="1" applyAlignment="1">
      <alignment horizontal="center" vertical="center" wrapText="1"/>
    </xf>
    <xf numFmtId="0" fontId="30" fillId="102" borderId="12" xfId="0" applyFont="1" applyFill="1" applyBorder="1" applyAlignment="1">
      <alignment horizontal="center" vertical="center" wrapText="1"/>
    </xf>
    <xf numFmtId="0" fontId="30" fillId="100" borderId="12" xfId="0" applyFont="1" applyFill="1" applyBorder="1" applyAlignment="1">
      <alignment horizontal="center" vertical="center" wrapText="1"/>
    </xf>
    <xf numFmtId="0" fontId="30" fillId="101" borderId="12" xfId="0" applyFont="1" applyFill="1" applyBorder="1" applyAlignment="1">
      <alignment horizontal="center" vertical="center" wrapText="1"/>
    </xf>
    <xf numFmtId="0" fontId="30" fillId="102" borderId="17" xfId="0" applyFont="1" applyFill="1" applyBorder="1" applyAlignment="1">
      <alignment horizontal="center" vertical="center"/>
    </xf>
    <xf numFmtId="0" fontId="30" fillId="102" borderId="13" xfId="0" applyFont="1" applyFill="1" applyBorder="1" applyAlignment="1">
      <alignment horizontal="center" vertical="center"/>
    </xf>
    <xf numFmtId="0" fontId="30" fillId="102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18.140625" style="0" customWidth="1"/>
    <col min="2" max="2" width="5.7109375" style="0" customWidth="1"/>
    <col min="3" max="3" width="6.140625" style="0" customWidth="1"/>
    <col min="4" max="4" width="6.28125" style="0" customWidth="1"/>
    <col min="5" max="5" width="7.28125" style="0" customWidth="1"/>
    <col min="6" max="6" width="5.7109375" style="0" customWidth="1"/>
    <col min="7" max="7" width="7.421875" style="0" customWidth="1"/>
    <col min="8" max="8" width="6.57421875" style="0" customWidth="1"/>
    <col min="9" max="9" width="6.7109375" style="0" customWidth="1"/>
    <col min="10" max="10" width="6.57421875" style="0" customWidth="1"/>
    <col min="11" max="11" width="6.00390625" style="0" customWidth="1"/>
    <col min="12" max="12" width="7.57421875" style="0" customWidth="1"/>
    <col min="13" max="13" width="7.00390625" style="0" customWidth="1"/>
    <col min="14" max="14" width="6.57421875" style="0" customWidth="1"/>
    <col min="16" max="16" width="7.8515625" style="0" customWidth="1"/>
    <col min="17" max="17" width="7.140625" style="0" customWidth="1"/>
    <col min="18" max="18" width="6.140625" style="0" customWidth="1"/>
    <col min="19" max="19" width="7.28125" style="0" customWidth="1"/>
    <col min="20" max="20" width="7.00390625" style="0" customWidth="1"/>
    <col min="21" max="21" width="7.140625" style="0" customWidth="1"/>
    <col min="22" max="22" width="8.00390625" style="0" customWidth="1"/>
    <col min="24" max="24" width="6.7109375" style="0" customWidth="1"/>
    <col min="25" max="25" width="7.421875" style="0" customWidth="1"/>
    <col min="30" max="30" width="7.28125" style="0" customWidth="1"/>
    <col min="33" max="35" width="9.140625" style="279" customWidth="1"/>
  </cols>
  <sheetData>
    <row r="1" spans="1:47" ht="51.75" customHeight="1">
      <c r="A1" s="159"/>
      <c r="B1" s="159"/>
      <c r="C1" s="159"/>
      <c r="D1" s="526" t="s">
        <v>123</v>
      </c>
      <c r="E1" s="526"/>
      <c r="F1" s="526"/>
      <c r="G1" s="526"/>
      <c r="H1" s="526"/>
      <c r="I1" s="526"/>
      <c r="J1" s="526"/>
      <c r="K1" s="527" t="s">
        <v>124</v>
      </c>
      <c r="L1" s="527"/>
      <c r="M1" s="527"/>
      <c r="N1" s="527"/>
      <c r="O1" s="527"/>
      <c r="P1" s="527"/>
      <c r="Q1" s="527"/>
      <c r="R1" s="528" t="s">
        <v>125</v>
      </c>
      <c r="S1" s="528"/>
      <c r="T1" s="528"/>
      <c r="U1" s="528"/>
      <c r="V1" s="528"/>
      <c r="W1" s="528"/>
      <c r="X1" s="528"/>
      <c r="Y1" s="529" t="s">
        <v>126</v>
      </c>
      <c r="Z1" s="530"/>
      <c r="AA1" s="530"/>
      <c r="AB1" s="530"/>
      <c r="AC1" s="530"/>
      <c r="AD1" s="530"/>
      <c r="AE1" s="160"/>
      <c r="AF1" s="438"/>
      <c r="AG1" s="531" t="s">
        <v>91</v>
      </c>
      <c r="AH1" s="532"/>
      <c r="AI1" s="533"/>
      <c r="AJ1" s="523" t="s">
        <v>135</v>
      </c>
      <c r="AK1" s="524"/>
      <c r="AL1" s="525"/>
      <c r="AM1" s="523" t="s">
        <v>132</v>
      </c>
      <c r="AN1" s="524"/>
      <c r="AO1" s="525"/>
      <c r="AP1" s="523" t="s">
        <v>133</v>
      </c>
      <c r="AQ1" s="524"/>
      <c r="AR1" s="525"/>
      <c r="AS1" s="523" t="s">
        <v>134</v>
      </c>
      <c r="AT1" s="524"/>
      <c r="AU1" s="525"/>
    </row>
    <row r="2" spans="1:47" ht="80.25" customHeight="1">
      <c r="A2" s="159"/>
      <c r="B2" s="159" t="s">
        <v>0</v>
      </c>
      <c r="C2" s="159" t="s">
        <v>1</v>
      </c>
      <c r="D2" s="161" t="s">
        <v>4</v>
      </c>
      <c r="E2" s="162" t="s">
        <v>3</v>
      </c>
      <c r="F2" s="163" t="s">
        <v>2</v>
      </c>
      <c r="G2" s="161" t="s">
        <v>15</v>
      </c>
      <c r="H2" s="164" t="s">
        <v>7</v>
      </c>
      <c r="I2" s="164" t="s">
        <v>6</v>
      </c>
      <c r="J2" s="164" t="s">
        <v>8</v>
      </c>
      <c r="K2" s="165" t="s">
        <v>4</v>
      </c>
      <c r="L2" s="165" t="s">
        <v>3</v>
      </c>
      <c r="M2" s="166" t="s">
        <v>2</v>
      </c>
      <c r="N2" s="165" t="s">
        <v>5</v>
      </c>
      <c r="O2" s="167" t="s">
        <v>7</v>
      </c>
      <c r="P2" s="167" t="s">
        <v>6</v>
      </c>
      <c r="Q2" s="167" t="s">
        <v>8</v>
      </c>
      <c r="R2" s="168" t="s">
        <v>4</v>
      </c>
      <c r="S2" s="168" t="s">
        <v>3</v>
      </c>
      <c r="T2" s="169" t="s">
        <v>2</v>
      </c>
      <c r="U2" s="168" t="s">
        <v>5</v>
      </c>
      <c r="V2" s="170" t="s">
        <v>7</v>
      </c>
      <c r="W2" s="170" t="s">
        <v>6</v>
      </c>
      <c r="X2" s="170" t="s">
        <v>8</v>
      </c>
      <c r="Y2" s="171" t="s">
        <v>2</v>
      </c>
      <c r="Z2" s="171" t="s">
        <v>9</v>
      </c>
      <c r="AA2" s="172" t="s">
        <v>7</v>
      </c>
      <c r="AB2" s="172" t="s">
        <v>13</v>
      </c>
      <c r="AC2" s="172" t="s">
        <v>6</v>
      </c>
      <c r="AD2" s="173" t="s">
        <v>10</v>
      </c>
      <c r="AE2" s="173" t="s">
        <v>12</v>
      </c>
      <c r="AF2" s="439" t="s">
        <v>14</v>
      </c>
      <c r="AG2" s="444" t="s">
        <v>92</v>
      </c>
      <c r="AH2" s="444" t="s">
        <v>93</v>
      </c>
      <c r="AI2" s="444" t="s">
        <v>94</v>
      </c>
      <c r="AJ2" s="458" t="s">
        <v>92</v>
      </c>
      <c r="AK2" s="458" t="s">
        <v>93</v>
      </c>
      <c r="AL2" s="458" t="s">
        <v>94</v>
      </c>
      <c r="AM2" s="458" t="s">
        <v>92</v>
      </c>
      <c r="AN2" s="458" t="s">
        <v>93</v>
      </c>
      <c r="AO2" s="458" t="s">
        <v>94</v>
      </c>
      <c r="AP2" s="458" t="s">
        <v>92</v>
      </c>
      <c r="AQ2" s="458" t="s">
        <v>93</v>
      </c>
      <c r="AR2" s="458" t="s">
        <v>94</v>
      </c>
      <c r="AS2" s="458" t="s">
        <v>92</v>
      </c>
      <c r="AT2" s="458" t="s">
        <v>93</v>
      </c>
      <c r="AU2" s="458" t="s">
        <v>94</v>
      </c>
    </row>
    <row r="3" spans="1:47" ht="15">
      <c r="A3" s="174" t="s">
        <v>18</v>
      </c>
      <c r="B3" s="174">
        <v>44</v>
      </c>
      <c r="C3" s="175">
        <v>2</v>
      </c>
      <c r="D3" s="176">
        <v>17</v>
      </c>
      <c r="E3" s="418">
        <f aca="true" t="shared" si="0" ref="E3:E19">F3/D3</f>
        <v>26.529411764705884</v>
      </c>
      <c r="F3" s="176">
        <v>451</v>
      </c>
      <c r="G3" s="277">
        <f aca="true" t="shared" si="1" ref="G3:G19">F3/B3</f>
        <v>10.25</v>
      </c>
      <c r="H3" s="418">
        <v>49</v>
      </c>
      <c r="I3" s="418">
        <v>14</v>
      </c>
      <c r="J3" s="418">
        <f aca="true" t="shared" si="2" ref="J3:J19">H3/I3</f>
        <v>3.5</v>
      </c>
      <c r="K3" s="179">
        <v>20</v>
      </c>
      <c r="L3" s="179">
        <f aca="true" t="shared" si="3" ref="L3:L19">M3/K3</f>
        <v>27.25</v>
      </c>
      <c r="M3" s="179">
        <v>545</v>
      </c>
      <c r="N3" s="180">
        <f aca="true" t="shared" si="4" ref="N3:N19">M3/B3</f>
        <v>12.386363636363637</v>
      </c>
      <c r="O3" s="180">
        <v>16</v>
      </c>
      <c r="P3" s="180">
        <v>7</v>
      </c>
      <c r="Q3" s="179">
        <f aca="true" t="shared" si="5" ref="Q3:Q19">O3/P3</f>
        <v>2.2857142857142856</v>
      </c>
      <c r="R3" s="413">
        <v>20</v>
      </c>
      <c r="S3" s="419">
        <f aca="true" t="shared" si="6" ref="S3:S19">T3/R3</f>
        <v>29.75</v>
      </c>
      <c r="T3" s="467">
        <v>595</v>
      </c>
      <c r="U3" s="419">
        <f aca="true" t="shared" si="7" ref="U3:U19">T3/B3</f>
        <v>13.522727272727273</v>
      </c>
      <c r="V3" s="413">
        <v>30</v>
      </c>
      <c r="W3" s="413">
        <v>5</v>
      </c>
      <c r="X3" s="419">
        <f aca="true" t="shared" si="8" ref="X3:X19">V3/W3</f>
        <v>6</v>
      </c>
      <c r="Y3" s="181">
        <f aca="true" t="shared" si="9" ref="Y3:Z6">F3+M3+T3</f>
        <v>1591</v>
      </c>
      <c r="Z3" s="182">
        <f>G3+N3+U3</f>
        <v>36.15909090909091</v>
      </c>
      <c r="AA3" s="183">
        <f>H3+O3+V3</f>
        <v>95</v>
      </c>
      <c r="AB3" s="183">
        <f aca="true" t="shared" si="10" ref="AB3:AB19">AA3/B3</f>
        <v>2.159090909090909</v>
      </c>
      <c r="AC3" s="183">
        <f aca="true" t="shared" si="11" ref="AC3:AC19">I3+P3+W3</f>
        <v>26</v>
      </c>
      <c r="AD3" s="184">
        <f aca="true" t="shared" si="12" ref="AD3:AD9">D3+K3+R3</f>
        <v>57</v>
      </c>
      <c r="AE3" s="184">
        <f aca="true" t="shared" si="13" ref="AE3:AE19">(E3+L3+S3)/3</f>
        <v>27.84313725490196</v>
      </c>
      <c r="AF3" s="440">
        <f aca="true" t="shared" si="14" ref="AF3:AF19">Z3/AD3</f>
        <v>0.6343700159489633</v>
      </c>
      <c r="AG3" s="447"/>
      <c r="AH3" s="447"/>
      <c r="AI3" s="447">
        <v>1591</v>
      </c>
      <c r="AJ3" s="457"/>
      <c r="AK3" s="457"/>
      <c r="AL3" s="457">
        <v>44</v>
      </c>
      <c r="AM3" s="457"/>
      <c r="AN3" s="457"/>
      <c r="AO3" s="457">
        <v>44</v>
      </c>
      <c r="AP3" s="457"/>
      <c r="AQ3" s="457"/>
      <c r="AR3" s="457"/>
      <c r="AS3" s="457"/>
      <c r="AT3" s="457"/>
      <c r="AU3" s="457"/>
    </row>
    <row r="4" spans="1:47" ht="15">
      <c r="A4" s="185" t="s">
        <v>79</v>
      </c>
      <c r="B4" s="174">
        <v>82</v>
      </c>
      <c r="C4" s="175">
        <v>3</v>
      </c>
      <c r="D4" s="176">
        <v>17</v>
      </c>
      <c r="E4" s="418">
        <f t="shared" si="0"/>
        <v>59.94117647058823</v>
      </c>
      <c r="F4" s="176">
        <v>1019</v>
      </c>
      <c r="G4" s="277">
        <f t="shared" si="1"/>
        <v>12.426829268292684</v>
      </c>
      <c r="H4" s="177">
        <v>120</v>
      </c>
      <c r="I4" s="177">
        <v>25</v>
      </c>
      <c r="J4" s="418">
        <f t="shared" si="2"/>
        <v>4.8</v>
      </c>
      <c r="K4" s="179">
        <v>15</v>
      </c>
      <c r="L4" s="179">
        <f t="shared" si="3"/>
        <v>41.266666666666666</v>
      </c>
      <c r="M4" s="179">
        <v>619</v>
      </c>
      <c r="N4" s="180">
        <f t="shared" si="4"/>
        <v>7.548780487804878</v>
      </c>
      <c r="O4" s="180">
        <v>24</v>
      </c>
      <c r="P4" s="180">
        <v>17</v>
      </c>
      <c r="Q4" s="179">
        <f t="shared" si="5"/>
        <v>1.411764705882353</v>
      </c>
      <c r="R4" s="419">
        <v>20</v>
      </c>
      <c r="S4" s="419">
        <f t="shared" si="6"/>
        <v>62.15</v>
      </c>
      <c r="T4" s="464">
        <v>1243</v>
      </c>
      <c r="U4" s="419">
        <f t="shared" si="7"/>
        <v>15.158536585365853</v>
      </c>
      <c r="V4" s="419">
        <v>52</v>
      </c>
      <c r="W4" s="414">
        <v>13</v>
      </c>
      <c r="X4" s="419">
        <f t="shared" si="8"/>
        <v>4</v>
      </c>
      <c r="Y4" s="181">
        <f t="shared" si="9"/>
        <v>2881</v>
      </c>
      <c r="Z4" s="182">
        <f t="shared" si="9"/>
        <v>35.13414634146341</v>
      </c>
      <c r="AA4" s="183">
        <f>H4+O4+V4</f>
        <v>196</v>
      </c>
      <c r="AB4" s="183">
        <f t="shared" si="10"/>
        <v>2.3902439024390243</v>
      </c>
      <c r="AC4" s="183">
        <f t="shared" si="11"/>
        <v>55</v>
      </c>
      <c r="AD4" s="184">
        <f t="shared" si="12"/>
        <v>52</v>
      </c>
      <c r="AE4" s="184">
        <f t="shared" si="13"/>
        <v>54.45261437908496</v>
      </c>
      <c r="AF4" s="440">
        <f t="shared" si="14"/>
        <v>0.675656660412758</v>
      </c>
      <c r="AG4" s="447"/>
      <c r="AH4" s="447">
        <v>1030</v>
      </c>
      <c r="AI4" s="447">
        <v>1851</v>
      </c>
      <c r="AJ4" s="457"/>
      <c r="AK4" s="457">
        <v>28</v>
      </c>
      <c r="AL4" s="457">
        <v>54</v>
      </c>
      <c r="AM4" s="457"/>
      <c r="AN4" s="457"/>
      <c r="AO4" s="457">
        <v>27</v>
      </c>
      <c r="AP4" s="457"/>
      <c r="AQ4" s="457"/>
      <c r="AR4" s="457"/>
      <c r="AS4" s="457"/>
      <c r="AT4" s="457">
        <v>28</v>
      </c>
      <c r="AU4" s="457">
        <v>27</v>
      </c>
    </row>
    <row r="5" spans="1:47" ht="15">
      <c r="A5" s="185" t="s">
        <v>20</v>
      </c>
      <c r="B5" s="174">
        <v>80</v>
      </c>
      <c r="C5" s="175">
        <v>4</v>
      </c>
      <c r="D5" s="176">
        <v>17</v>
      </c>
      <c r="E5" s="418">
        <f t="shared" si="0"/>
        <v>52.23529411764706</v>
      </c>
      <c r="F5" s="176">
        <v>888</v>
      </c>
      <c r="G5" s="277">
        <f t="shared" si="1"/>
        <v>11.1</v>
      </c>
      <c r="H5" s="177">
        <v>82</v>
      </c>
      <c r="I5" s="177">
        <v>8</v>
      </c>
      <c r="J5" s="418">
        <f t="shared" si="2"/>
        <v>10.25</v>
      </c>
      <c r="K5" s="179">
        <v>20</v>
      </c>
      <c r="L5" s="179">
        <f t="shared" si="3"/>
        <v>51.8</v>
      </c>
      <c r="M5" s="179">
        <v>1036</v>
      </c>
      <c r="N5" s="180">
        <f t="shared" si="4"/>
        <v>12.95</v>
      </c>
      <c r="O5" s="180">
        <v>170</v>
      </c>
      <c r="P5" s="180">
        <v>15</v>
      </c>
      <c r="Q5" s="179">
        <f t="shared" si="5"/>
        <v>11.333333333333334</v>
      </c>
      <c r="R5" s="419">
        <v>20</v>
      </c>
      <c r="S5" s="419">
        <f t="shared" si="6"/>
        <v>50.85</v>
      </c>
      <c r="T5" s="466">
        <v>1017</v>
      </c>
      <c r="U5" s="419">
        <f t="shared" si="7"/>
        <v>12.7125</v>
      </c>
      <c r="V5" s="414">
        <v>122</v>
      </c>
      <c r="W5" s="414">
        <v>13</v>
      </c>
      <c r="X5" s="419">
        <f t="shared" si="8"/>
        <v>9.384615384615385</v>
      </c>
      <c r="Y5" s="181">
        <f t="shared" si="9"/>
        <v>2941</v>
      </c>
      <c r="Z5" s="182">
        <f t="shared" si="9"/>
        <v>36.762499999999996</v>
      </c>
      <c r="AA5" s="183">
        <f>H5+O5+V5</f>
        <v>374</v>
      </c>
      <c r="AB5" s="183">
        <f t="shared" si="10"/>
        <v>4.675</v>
      </c>
      <c r="AC5" s="183">
        <f t="shared" si="11"/>
        <v>36</v>
      </c>
      <c r="AD5" s="184">
        <f t="shared" si="12"/>
        <v>57</v>
      </c>
      <c r="AE5" s="184">
        <f t="shared" si="13"/>
        <v>51.62843137254902</v>
      </c>
      <c r="AF5" s="440">
        <f t="shared" si="14"/>
        <v>0.6449561403508771</v>
      </c>
      <c r="AG5" s="447">
        <v>562</v>
      </c>
      <c r="AH5" s="447">
        <v>2379</v>
      </c>
      <c r="AI5" s="447"/>
      <c r="AJ5" s="457">
        <v>17</v>
      </c>
      <c r="AK5" s="457">
        <v>63</v>
      </c>
      <c r="AL5" s="457"/>
      <c r="AM5" s="457">
        <v>17</v>
      </c>
      <c r="AN5" s="457">
        <v>63</v>
      </c>
      <c r="AO5" s="457"/>
      <c r="AP5" s="457"/>
      <c r="AQ5" s="457"/>
      <c r="AR5" s="457"/>
      <c r="AS5" s="457"/>
      <c r="AT5" s="457"/>
      <c r="AU5" s="457"/>
    </row>
    <row r="6" spans="1:47" ht="15">
      <c r="A6" s="174" t="s">
        <v>21</v>
      </c>
      <c r="B6" s="187">
        <v>48</v>
      </c>
      <c r="C6" s="175">
        <v>2</v>
      </c>
      <c r="D6" s="176">
        <v>17</v>
      </c>
      <c r="E6" s="418">
        <f t="shared" si="0"/>
        <v>20.058823529411764</v>
      </c>
      <c r="F6" s="176">
        <v>341</v>
      </c>
      <c r="G6" s="277">
        <f t="shared" si="1"/>
        <v>7.104166666666667</v>
      </c>
      <c r="H6" s="177">
        <v>48</v>
      </c>
      <c r="I6" s="177">
        <v>9</v>
      </c>
      <c r="J6" s="418">
        <f t="shared" si="2"/>
        <v>5.333333333333333</v>
      </c>
      <c r="K6" s="179">
        <v>20</v>
      </c>
      <c r="L6" s="179">
        <f t="shared" si="3"/>
        <v>18.65</v>
      </c>
      <c r="M6" s="189">
        <v>373</v>
      </c>
      <c r="N6" s="180">
        <f t="shared" si="4"/>
        <v>7.770833333333333</v>
      </c>
      <c r="O6" s="189">
        <v>70</v>
      </c>
      <c r="P6" s="189">
        <v>13</v>
      </c>
      <c r="Q6" s="179">
        <f t="shared" si="5"/>
        <v>5.384615384615385</v>
      </c>
      <c r="R6" s="419">
        <v>20</v>
      </c>
      <c r="S6" s="419">
        <f t="shared" si="6"/>
        <v>24</v>
      </c>
      <c r="T6" s="465">
        <v>480</v>
      </c>
      <c r="U6" s="419">
        <f t="shared" si="7"/>
        <v>10</v>
      </c>
      <c r="V6" s="414">
        <v>53</v>
      </c>
      <c r="W6" s="414">
        <v>7</v>
      </c>
      <c r="X6" s="419">
        <f t="shared" si="8"/>
        <v>7.571428571428571</v>
      </c>
      <c r="Y6" s="190">
        <f t="shared" si="9"/>
        <v>1194</v>
      </c>
      <c r="Z6" s="190">
        <f t="shared" si="9"/>
        <v>24.875</v>
      </c>
      <c r="AA6" s="183">
        <f>H6+O6+V6</f>
        <v>171</v>
      </c>
      <c r="AB6" s="183">
        <f t="shared" si="10"/>
        <v>3.5625</v>
      </c>
      <c r="AC6" s="183">
        <f t="shared" si="11"/>
        <v>29</v>
      </c>
      <c r="AD6" s="184">
        <f t="shared" si="12"/>
        <v>57</v>
      </c>
      <c r="AE6" s="184">
        <f t="shared" si="13"/>
        <v>20.902941176470588</v>
      </c>
      <c r="AF6" s="440">
        <f t="shared" si="14"/>
        <v>0.43640350877192985</v>
      </c>
      <c r="AG6" s="445"/>
      <c r="AH6" s="446"/>
      <c r="AI6" s="447">
        <v>1194</v>
      </c>
      <c r="AJ6" s="457"/>
      <c r="AK6" s="457"/>
      <c r="AL6" s="457">
        <v>48</v>
      </c>
      <c r="AM6" s="457"/>
      <c r="AN6" s="457"/>
      <c r="AO6" s="457">
        <v>48</v>
      </c>
      <c r="AP6" s="457"/>
      <c r="AQ6" s="457"/>
      <c r="AR6" s="457"/>
      <c r="AS6" s="457"/>
      <c r="AT6" s="457"/>
      <c r="AU6" s="457"/>
    </row>
    <row r="7" spans="1:47" ht="15">
      <c r="A7" s="185" t="s">
        <v>22</v>
      </c>
      <c r="B7" s="174">
        <v>14</v>
      </c>
      <c r="C7" s="175">
        <v>1</v>
      </c>
      <c r="D7" s="176">
        <v>17</v>
      </c>
      <c r="E7" s="418">
        <f t="shared" si="0"/>
        <v>10.764705882352942</v>
      </c>
      <c r="F7" s="176">
        <v>183</v>
      </c>
      <c r="G7" s="277">
        <f t="shared" si="1"/>
        <v>13.071428571428571</v>
      </c>
      <c r="H7" s="177">
        <v>27</v>
      </c>
      <c r="I7" s="177">
        <v>5</v>
      </c>
      <c r="J7" s="418">
        <f t="shared" si="2"/>
        <v>5.4</v>
      </c>
      <c r="K7" s="179">
        <v>20</v>
      </c>
      <c r="L7" s="179">
        <f t="shared" si="3"/>
        <v>11.95</v>
      </c>
      <c r="M7" s="179">
        <v>239</v>
      </c>
      <c r="N7" s="180">
        <f t="shared" si="4"/>
        <v>17.071428571428573</v>
      </c>
      <c r="O7" s="180">
        <v>11</v>
      </c>
      <c r="P7" s="180">
        <v>2</v>
      </c>
      <c r="Q7" s="179">
        <f t="shared" si="5"/>
        <v>5.5</v>
      </c>
      <c r="R7" s="419">
        <v>20</v>
      </c>
      <c r="S7" s="419">
        <f t="shared" si="6"/>
        <v>10.95</v>
      </c>
      <c r="T7" s="466">
        <v>219</v>
      </c>
      <c r="U7" s="419">
        <f t="shared" si="7"/>
        <v>15.642857142857142</v>
      </c>
      <c r="V7" s="414">
        <v>10</v>
      </c>
      <c r="W7" s="414">
        <v>1</v>
      </c>
      <c r="X7" s="419">
        <f t="shared" si="8"/>
        <v>10</v>
      </c>
      <c r="Y7" s="181">
        <f>F7+M7+T7</f>
        <v>641</v>
      </c>
      <c r="Z7" s="182">
        <f>G7+N7+U7</f>
        <v>45.78571428571429</v>
      </c>
      <c r="AA7" s="183">
        <f>H7+O7+V7</f>
        <v>48</v>
      </c>
      <c r="AB7" s="183">
        <f t="shared" si="10"/>
        <v>3.4285714285714284</v>
      </c>
      <c r="AC7" s="183">
        <f t="shared" si="11"/>
        <v>8</v>
      </c>
      <c r="AD7" s="184">
        <f t="shared" si="12"/>
        <v>57</v>
      </c>
      <c r="AE7" s="184">
        <f t="shared" si="13"/>
        <v>11.22156862745098</v>
      </c>
      <c r="AF7" s="440">
        <f t="shared" si="14"/>
        <v>0.8032581453634087</v>
      </c>
      <c r="AG7" s="447"/>
      <c r="AH7" s="447"/>
      <c r="AI7" s="447">
        <v>641</v>
      </c>
      <c r="AJ7" s="457"/>
      <c r="AK7" s="457"/>
      <c r="AL7" s="457">
        <v>14</v>
      </c>
      <c r="AM7" s="457"/>
      <c r="AN7" s="457"/>
      <c r="AO7" s="457">
        <v>14</v>
      </c>
      <c r="AP7" s="457"/>
      <c r="AQ7" s="457"/>
      <c r="AR7" s="457"/>
      <c r="AS7" s="457"/>
      <c r="AT7" s="457"/>
      <c r="AU7" s="457"/>
    </row>
    <row r="8" spans="1:47" ht="16.5" customHeight="1">
      <c r="A8" s="185" t="s">
        <v>23</v>
      </c>
      <c r="B8" s="174">
        <v>230</v>
      </c>
      <c r="C8" s="233">
        <v>9</v>
      </c>
      <c r="D8" s="176">
        <v>17</v>
      </c>
      <c r="E8" s="418">
        <f t="shared" si="0"/>
        <v>138.35294117647058</v>
      </c>
      <c r="F8" s="176">
        <v>2352</v>
      </c>
      <c r="G8" s="277">
        <f t="shared" si="1"/>
        <v>10.226086956521739</v>
      </c>
      <c r="H8" s="177">
        <v>183</v>
      </c>
      <c r="I8" s="177">
        <v>28</v>
      </c>
      <c r="J8" s="418">
        <f t="shared" si="2"/>
        <v>6.535714285714286</v>
      </c>
      <c r="K8" s="179">
        <v>20</v>
      </c>
      <c r="L8" s="179">
        <f t="shared" si="3"/>
        <v>131.05</v>
      </c>
      <c r="M8" s="179">
        <v>2621</v>
      </c>
      <c r="N8" s="180">
        <f t="shared" si="4"/>
        <v>11.395652173913044</v>
      </c>
      <c r="O8" s="180">
        <v>706</v>
      </c>
      <c r="P8" s="180">
        <v>70</v>
      </c>
      <c r="Q8" s="179">
        <f t="shared" si="5"/>
        <v>10.085714285714285</v>
      </c>
      <c r="R8" s="419">
        <v>20</v>
      </c>
      <c r="S8" s="419">
        <f t="shared" si="6"/>
        <v>152.55</v>
      </c>
      <c r="T8" s="466">
        <v>3051</v>
      </c>
      <c r="U8" s="419">
        <f t="shared" si="7"/>
        <v>13.265217391304347</v>
      </c>
      <c r="V8" s="414">
        <v>211</v>
      </c>
      <c r="W8" s="415">
        <v>26</v>
      </c>
      <c r="X8" s="419">
        <f t="shared" si="8"/>
        <v>8.115384615384615</v>
      </c>
      <c r="Y8" s="181">
        <f aca="true" t="shared" si="15" ref="Y8:AA19">F8+M8+T8</f>
        <v>8024</v>
      </c>
      <c r="Z8" s="182">
        <f t="shared" si="15"/>
        <v>34.88695652173913</v>
      </c>
      <c r="AA8" s="183">
        <f t="shared" si="15"/>
        <v>1100</v>
      </c>
      <c r="AB8" s="183">
        <f t="shared" si="10"/>
        <v>4.782608695652174</v>
      </c>
      <c r="AC8" s="183">
        <f t="shared" si="11"/>
        <v>124</v>
      </c>
      <c r="AD8" s="184">
        <f t="shared" si="12"/>
        <v>57</v>
      </c>
      <c r="AE8" s="184">
        <f t="shared" si="13"/>
        <v>140.65098039215687</v>
      </c>
      <c r="AF8" s="440">
        <f t="shared" si="14"/>
        <v>0.6120518688024409</v>
      </c>
      <c r="AG8" s="445">
        <v>1190</v>
      </c>
      <c r="AH8" s="447">
        <v>6834</v>
      </c>
      <c r="AI8" s="447">
        <v>0</v>
      </c>
      <c r="AJ8" s="457">
        <v>45</v>
      </c>
      <c r="AK8" s="457">
        <v>185</v>
      </c>
      <c r="AL8" s="457">
        <v>0</v>
      </c>
      <c r="AM8" s="457">
        <v>45</v>
      </c>
      <c r="AN8" s="457">
        <v>113</v>
      </c>
      <c r="AO8" s="457">
        <v>0</v>
      </c>
      <c r="AP8" s="457"/>
      <c r="AQ8" s="457"/>
      <c r="AR8" s="457"/>
      <c r="AS8" s="457">
        <v>0</v>
      </c>
      <c r="AT8" s="457">
        <v>72</v>
      </c>
      <c r="AU8" s="457">
        <v>0</v>
      </c>
    </row>
    <row r="9" spans="1:47" ht="15">
      <c r="A9" s="185" t="s">
        <v>24</v>
      </c>
      <c r="B9" s="174">
        <v>143</v>
      </c>
      <c r="C9" s="186">
        <v>6</v>
      </c>
      <c r="D9" s="176">
        <v>17</v>
      </c>
      <c r="E9" s="418">
        <f t="shared" si="0"/>
        <v>103.29411764705883</v>
      </c>
      <c r="F9" s="176">
        <v>1756</v>
      </c>
      <c r="G9" s="277">
        <f t="shared" si="1"/>
        <v>12.27972027972028</v>
      </c>
      <c r="H9" s="177">
        <v>120</v>
      </c>
      <c r="I9" s="177">
        <v>22</v>
      </c>
      <c r="J9" s="418">
        <f t="shared" si="2"/>
        <v>5.454545454545454</v>
      </c>
      <c r="K9" s="179">
        <v>20</v>
      </c>
      <c r="L9" s="179">
        <f t="shared" si="3"/>
        <v>107.5</v>
      </c>
      <c r="M9" s="179">
        <v>2150</v>
      </c>
      <c r="N9" s="180">
        <f t="shared" si="4"/>
        <v>15.034965034965035</v>
      </c>
      <c r="O9" s="180">
        <v>174</v>
      </c>
      <c r="P9" s="180">
        <v>31</v>
      </c>
      <c r="Q9" s="179">
        <f t="shared" si="5"/>
        <v>5.612903225806452</v>
      </c>
      <c r="R9" s="419">
        <v>20</v>
      </c>
      <c r="S9" s="419">
        <f t="shared" si="6"/>
        <v>107.5</v>
      </c>
      <c r="T9" s="466">
        <v>2150</v>
      </c>
      <c r="U9" s="419">
        <f t="shared" si="7"/>
        <v>15.034965034965035</v>
      </c>
      <c r="V9" s="419">
        <v>144</v>
      </c>
      <c r="W9" s="413">
        <v>26</v>
      </c>
      <c r="X9" s="419">
        <f t="shared" si="8"/>
        <v>5.538461538461538</v>
      </c>
      <c r="Y9" s="181">
        <f t="shared" si="15"/>
        <v>6056</v>
      </c>
      <c r="Z9" s="182">
        <f t="shared" si="15"/>
        <v>42.34965034965035</v>
      </c>
      <c r="AA9" s="183">
        <f t="shared" si="15"/>
        <v>438</v>
      </c>
      <c r="AB9" s="183">
        <f t="shared" si="10"/>
        <v>3.062937062937063</v>
      </c>
      <c r="AC9" s="183">
        <f t="shared" si="11"/>
        <v>79</v>
      </c>
      <c r="AD9" s="184">
        <f t="shared" si="12"/>
        <v>57</v>
      </c>
      <c r="AE9" s="184">
        <f t="shared" si="13"/>
        <v>106.09803921568628</v>
      </c>
      <c r="AF9" s="440">
        <f t="shared" si="14"/>
        <v>0.7429763219236903</v>
      </c>
      <c r="AG9" s="447">
        <v>1688</v>
      </c>
      <c r="AH9" s="447">
        <v>4368</v>
      </c>
      <c r="AI9" s="447"/>
      <c r="AJ9" s="457">
        <v>42</v>
      </c>
      <c r="AK9" s="457">
        <v>101</v>
      </c>
      <c r="AL9" s="457"/>
      <c r="AM9" s="457">
        <v>42</v>
      </c>
      <c r="AN9" s="457">
        <v>26</v>
      </c>
      <c r="AO9" s="457"/>
      <c r="AP9" s="457"/>
      <c r="AQ9" s="457"/>
      <c r="AR9" s="457"/>
      <c r="AS9" s="457"/>
      <c r="AT9" s="457">
        <v>75</v>
      </c>
      <c r="AU9" s="457"/>
    </row>
    <row r="10" spans="1:47" ht="15">
      <c r="A10" s="185" t="s">
        <v>25</v>
      </c>
      <c r="B10" s="174">
        <v>69</v>
      </c>
      <c r="C10" s="186">
        <v>4</v>
      </c>
      <c r="D10" s="176">
        <v>17</v>
      </c>
      <c r="E10" s="418">
        <f t="shared" si="0"/>
        <v>50.1764705882353</v>
      </c>
      <c r="F10" s="176">
        <v>853</v>
      </c>
      <c r="G10" s="277">
        <f t="shared" si="1"/>
        <v>12.36231884057971</v>
      </c>
      <c r="H10" s="177">
        <v>77</v>
      </c>
      <c r="I10" s="177">
        <v>9</v>
      </c>
      <c r="J10" s="418">
        <f t="shared" si="2"/>
        <v>8.555555555555555</v>
      </c>
      <c r="K10" s="179">
        <v>20</v>
      </c>
      <c r="L10" s="179">
        <f t="shared" si="3"/>
        <v>49.6</v>
      </c>
      <c r="M10" s="179">
        <v>992</v>
      </c>
      <c r="N10" s="180">
        <f t="shared" si="4"/>
        <v>14.376811594202898</v>
      </c>
      <c r="O10" s="180">
        <v>126</v>
      </c>
      <c r="P10" s="180">
        <v>16</v>
      </c>
      <c r="Q10" s="179">
        <f t="shared" si="5"/>
        <v>7.875</v>
      </c>
      <c r="R10" s="414">
        <v>20</v>
      </c>
      <c r="S10" s="419">
        <f t="shared" si="6"/>
        <v>45.95</v>
      </c>
      <c r="T10" s="466">
        <v>919</v>
      </c>
      <c r="U10" s="419">
        <f t="shared" si="7"/>
        <v>13.318840579710145</v>
      </c>
      <c r="V10" s="414">
        <v>145</v>
      </c>
      <c r="W10" s="415">
        <v>18</v>
      </c>
      <c r="X10" s="419">
        <f t="shared" si="8"/>
        <v>8.055555555555555</v>
      </c>
      <c r="Y10" s="181">
        <f t="shared" si="15"/>
        <v>2764</v>
      </c>
      <c r="Z10" s="182">
        <f t="shared" si="15"/>
        <v>40.05797101449275</v>
      </c>
      <c r="AA10" s="183">
        <f t="shared" si="15"/>
        <v>348</v>
      </c>
      <c r="AB10" s="183">
        <f t="shared" si="10"/>
        <v>5.043478260869565</v>
      </c>
      <c r="AC10" s="183">
        <f t="shared" si="11"/>
        <v>43</v>
      </c>
      <c r="AD10" s="184">
        <f aca="true" t="shared" si="16" ref="AD10:AD31">D10+K10+R10</f>
        <v>57</v>
      </c>
      <c r="AE10" s="184">
        <f t="shared" si="13"/>
        <v>48.57549019607844</v>
      </c>
      <c r="AF10" s="440">
        <f t="shared" si="14"/>
        <v>0.7027714213068904</v>
      </c>
      <c r="AG10" s="447">
        <v>624</v>
      </c>
      <c r="AH10" s="447">
        <v>1436</v>
      </c>
      <c r="AI10" s="447">
        <v>704</v>
      </c>
      <c r="AJ10" s="457">
        <v>15</v>
      </c>
      <c r="AK10" s="457">
        <v>34</v>
      </c>
      <c r="AL10" s="457">
        <v>20</v>
      </c>
      <c r="AM10" s="457">
        <v>15</v>
      </c>
      <c r="AN10" s="457">
        <v>20</v>
      </c>
      <c r="AO10" s="457">
        <v>20</v>
      </c>
      <c r="AP10" s="457"/>
      <c r="AQ10" s="457"/>
      <c r="AR10" s="457"/>
      <c r="AS10" s="457"/>
      <c r="AT10" s="457">
        <v>14</v>
      </c>
      <c r="AU10" s="457"/>
    </row>
    <row r="11" spans="1:47" ht="18.75" customHeight="1">
      <c r="A11" s="185" t="s">
        <v>26</v>
      </c>
      <c r="B11" s="174">
        <v>104</v>
      </c>
      <c r="C11" s="233">
        <v>5</v>
      </c>
      <c r="D11" s="176">
        <v>17</v>
      </c>
      <c r="E11" s="418">
        <f t="shared" si="0"/>
        <v>61.294117647058826</v>
      </c>
      <c r="F11" s="176">
        <v>1042</v>
      </c>
      <c r="G11" s="277">
        <f t="shared" si="1"/>
        <v>10.01923076923077</v>
      </c>
      <c r="H11" s="177">
        <v>38</v>
      </c>
      <c r="I11" s="177">
        <v>4</v>
      </c>
      <c r="J11" s="418">
        <f t="shared" si="2"/>
        <v>9.5</v>
      </c>
      <c r="K11" s="179">
        <v>20</v>
      </c>
      <c r="L11" s="179">
        <f t="shared" si="3"/>
        <v>45.3</v>
      </c>
      <c r="M11" s="179">
        <v>906</v>
      </c>
      <c r="N11" s="180">
        <f t="shared" si="4"/>
        <v>8.711538461538462</v>
      </c>
      <c r="O11" s="180">
        <v>111</v>
      </c>
      <c r="P11" s="180">
        <v>18</v>
      </c>
      <c r="Q11" s="179">
        <f t="shared" si="5"/>
        <v>6.166666666666667</v>
      </c>
      <c r="R11" s="419">
        <v>20</v>
      </c>
      <c r="S11" s="419">
        <f t="shared" si="6"/>
        <v>73.35</v>
      </c>
      <c r="T11" s="464">
        <v>1467</v>
      </c>
      <c r="U11" s="419">
        <f t="shared" si="7"/>
        <v>14.10576923076923</v>
      </c>
      <c r="V11" s="419">
        <v>20</v>
      </c>
      <c r="W11" s="413">
        <v>7</v>
      </c>
      <c r="X11" s="419">
        <f t="shared" si="8"/>
        <v>2.857142857142857</v>
      </c>
      <c r="Y11" s="181">
        <f aca="true" t="shared" si="17" ref="Y11:Z13">F11+M11+T11</f>
        <v>3415</v>
      </c>
      <c r="Z11" s="182">
        <f t="shared" si="17"/>
        <v>32.83653846153847</v>
      </c>
      <c r="AA11" s="183">
        <f t="shared" si="15"/>
        <v>169</v>
      </c>
      <c r="AB11" s="183">
        <f t="shared" si="10"/>
        <v>1.625</v>
      </c>
      <c r="AC11" s="183">
        <f t="shared" si="11"/>
        <v>29</v>
      </c>
      <c r="AD11" s="184">
        <f t="shared" si="16"/>
        <v>57</v>
      </c>
      <c r="AE11" s="184">
        <f t="shared" si="13"/>
        <v>59.9813725490196</v>
      </c>
      <c r="AF11" s="440">
        <f t="shared" si="14"/>
        <v>0.5760796221322538</v>
      </c>
      <c r="AG11" s="447">
        <v>780</v>
      </c>
      <c r="AH11" s="447">
        <v>2068</v>
      </c>
      <c r="AI11" s="447">
        <v>567</v>
      </c>
      <c r="AJ11" s="457">
        <v>23</v>
      </c>
      <c r="AK11" s="457">
        <v>56</v>
      </c>
      <c r="AL11" s="457">
        <v>25</v>
      </c>
      <c r="AM11" s="457">
        <v>23</v>
      </c>
      <c r="AN11" s="457">
        <v>20</v>
      </c>
      <c r="AO11" s="457">
        <v>25</v>
      </c>
      <c r="AP11" s="457"/>
      <c r="AQ11" s="457"/>
      <c r="AR11" s="457"/>
      <c r="AS11" s="457">
        <v>0</v>
      </c>
      <c r="AT11" s="457">
        <v>36</v>
      </c>
      <c r="AU11" s="457">
        <v>0</v>
      </c>
    </row>
    <row r="12" spans="1:47" ht="15">
      <c r="A12" s="185" t="s">
        <v>27</v>
      </c>
      <c r="B12" s="174">
        <v>45</v>
      </c>
      <c r="C12" s="186">
        <v>2</v>
      </c>
      <c r="D12" s="176">
        <v>17</v>
      </c>
      <c r="E12" s="418">
        <f t="shared" si="0"/>
        <v>29.941176470588236</v>
      </c>
      <c r="F12" s="176">
        <v>509</v>
      </c>
      <c r="G12" s="277">
        <f t="shared" si="1"/>
        <v>11.311111111111112</v>
      </c>
      <c r="H12" s="177">
        <v>79</v>
      </c>
      <c r="I12" s="177">
        <v>18</v>
      </c>
      <c r="J12" s="418">
        <f t="shared" si="2"/>
        <v>4.388888888888889</v>
      </c>
      <c r="K12" s="179">
        <v>12</v>
      </c>
      <c r="L12" s="179">
        <f t="shared" si="3"/>
        <v>29.333333333333332</v>
      </c>
      <c r="M12" s="179">
        <v>352</v>
      </c>
      <c r="N12" s="180">
        <f t="shared" si="4"/>
        <v>7.822222222222222</v>
      </c>
      <c r="O12" s="180">
        <v>78</v>
      </c>
      <c r="P12" s="180">
        <v>31</v>
      </c>
      <c r="Q12" s="179">
        <f t="shared" si="5"/>
        <v>2.5161290322580645</v>
      </c>
      <c r="R12" s="419">
        <v>20</v>
      </c>
      <c r="S12" s="419">
        <f t="shared" si="6"/>
        <v>32.65</v>
      </c>
      <c r="T12" s="464">
        <v>653</v>
      </c>
      <c r="U12" s="419">
        <f t="shared" si="7"/>
        <v>14.511111111111111</v>
      </c>
      <c r="V12" s="419">
        <v>66</v>
      </c>
      <c r="W12" s="413">
        <v>16</v>
      </c>
      <c r="X12" s="419">
        <f t="shared" si="8"/>
        <v>4.125</v>
      </c>
      <c r="Y12" s="181">
        <f t="shared" si="17"/>
        <v>1514</v>
      </c>
      <c r="Z12" s="182">
        <f t="shared" si="17"/>
        <v>33.644444444444446</v>
      </c>
      <c r="AA12" s="183">
        <f>H12+O12+V12</f>
        <v>223</v>
      </c>
      <c r="AB12" s="183">
        <f t="shared" si="10"/>
        <v>4.955555555555556</v>
      </c>
      <c r="AC12" s="183">
        <f t="shared" si="11"/>
        <v>65</v>
      </c>
      <c r="AD12" s="184">
        <f t="shared" si="16"/>
        <v>49</v>
      </c>
      <c r="AE12" s="184">
        <f t="shared" si="13"/>
        <v>30.641503267973857</v>
      </c>
      <c r="AF12" s="440">
        <f t="shared" si="14"/>
        <v>0.6866213151927438</v>
      </c>
      <c r="AG12" s="447"/>
      <c r="AH12" s="447"/>
      <c r="AI12" s="447">
        <v>1514</v>
      </c>
      <c r="AJ12" s="457"/>
      <c r="AK12" s="457"/>
      <c r="AL12" s="457">
        <v>45</v>
      </c>
      <c r="AM12" s="457"/>
      <c r="AN12" s="457"/>
      <c r="AO12" s="457">
        <v>20</v>
      </c>
      <c r="AP12" s="457"/>
      <c r="AQ12" s="457"/>
      <c r="AR12" s="457"/>
      <c r="AS12" s="457"/>
      <c r="AT12" s="457"/>
      <c r="AU12" s="457">
        <v>25</v>
      </c>
    </row>
    <row r="13" spans="1:47" ht="15">
      <c r="A13" s="174" t="s">
        <v>28</v>
      </c>
      <c r="B13" s="187">
        <v>15</v>
      </c>
      <c r="C13" s="188">
        <v>1</v>
      </c>
      <c r="D13" s="372">
        <v>17</v>
      </c>
      <c r="E13" s="418">
        <f t="shared" si="0"/>
        <v>9.764705882352942</v>
      </c>
      <c r="F13" s="372">
        <v>166</v>
      </c>
      <c r="G13" s="277">
        <f t="shared" si="1"/>
        <v>11.066666666666666</v>
      </c>
      <c r="H13" s="368">
        <v>9</v>
      </c>
      <c r="I13" s="368">
        <v>1</v>
      </c>
      <c r="J13" s="418">
        <f t="shared" si="2"/>
        <v>9</v>
      </c>
      <c r="K13" s="189">
        <v>20</v>
      </c>
      <c r="L13" s="179">
        <f t="shared" si="3"/>
        <v>7.1</v>
      </c>
      <c r="M13" s="189">
        <v>142</v>
      </c>
      <c r="N13" s="180">
        <f t="shared" si="4"/>
        <v>9.466666666666667</v>
      </c>
      <c r="O13" s="189">
        <v>92</v>
      </c>
      <c r="P13" s="189">
        <v>9</v>
      </c>
      <c r="Q13" s="179">
        <f t="shared" si="5"/>
        <v>10.222222222222221</v>
      </c>
      <c r="R13" s="369">
        <v>20</v>
      </c>
      <c r="S13" s="419">
        <f t="shared" si="6"/>
        <v>10.2</v>
      </c>
      <c r="T13" s="468">
        <v>204</v>
      </c>
      <c r="U13" s="419">
        <f t="shared" si="7"/>
        <v>13.6</v>
      </c>
      <c r="V13" s="369">
        <v>49</v>
      </c>
      <c r="W13" s="370">
        <v>6</v>
      </c>
      <c r="X13" s="419">
        <f t="shared" si="8"/>
        <v>8.166666666666666</v>
      </c>
      <c r="Y13" s="181">
        <f t="shared" si="17"/>
        <v>512</v>
      </c>
      <c r="Z13" s="182">
        <f t="shared" si="17"/>
        <v>34.13333333333333</v>
      </c>
      <c r="AA13" s="183">
        <f>H13+O13+V13</f>
        <v>150</v>
      </c>
      <c r="AB13" s="183">
        <f t="shared" si="10"/>
        <v>10</v>
      </c>
      <c r="AC13" s="183">
        <f t="shared" si="11"/>
        <v>16</v>
      </c>
      <c r="AD13" s="184">
        <f t="shared" si="16"/>
        <v>57</v>
      </c>
      <c r="AE13" s="184">
        <f t="shared" si="13"/>
        <v>9.02156862745098</v>
      </c>
      <c r="AF13" s="440">
        <f t="shared" si="14"/>
        <v>0.5988304093567252</v>
      </c>
      <c r="AG13" s="447"/>
      <c r="AH13" s="447"/>
      <c r="AI13" s="447">
        <v>512</v>
      </c>
      <c r="AJ13" s="457"/>
      <c r="AK13" s="457"/>
      <c r="AL13" s="457">
        <v>15</v>
      </c>
      <c r="AM13" s="457"/>
      <c r="AN13" s="457"/>
      <c r="AO13" s="457"/>
      <c r="AP13" s="457"/>
      <c r="AQ13" s="457"/>
      <c r="AR13" s="457"/>
      <c r="AS13" s="457"/>
      <c r="AT13" s="457"/>
      <c r="AU13" s="457">
        <v>15</v>
      </c>
    </row>
    <row r="14" spans="1:47" ht="15">
      <c r="A14" s="185" t="s">
        <v>29</v>
      </c>
      <c r="B14" s="174">
        <v>45</v>
      </c>
      <c r="C14" s="186">
        <v>2</v>
      </c>
      <c r="D14" s="176">
        <v>17</v>
      </c>
      <c r="E14" s="418">
        <f t="shared" si="0"/>
        <v>25.705882352941178</v>
      </c>
      <c r="F14" s="176">
        <v>437</v>
      </c>
      <c r="G14" s="277">
        <f t="shared" si="1"/>
        <v>9.71111111111111</v>
      </c>
      <c r="H14" s="177">
        <v>40</v>
      </c>
      <c r="I14" s="177">
        <v>8</v>
      </c>
      <c r="J14" s="418">
        <f t="shared" si="2"/>
        <v>5</v>
      </c>
      <c r="K14" s="179">
        <v>19</v>
      </c>
      <c r="L14" s="179">
        <f t="shared" si="3"/>
        <v>27.894736842105264</v>
      </c>
      <c r="M14" s="193">
        <v>530</v>
      </c>
      <c r="N14" s="180">
        <f t="shared" si="4"/>
        <v>11.777777777777779</v>
      </c>
      <c r="O14" s="180">
        <v>20</v>
      </c>
      <c r="P14" s="179">
        <v>4</v>
      </c>
      <c r="Q14" s="179">
        <f t="shared" si="5"/>
        <v>5</v>
      </c>
      <c r="R14" s="419">
        <v>20</v>
      </c>
      <c r="S14" s="419">
        <f t="shared" si="6"/>
        <v>26.95</v>
      </c>
      <c r="T14" s="464">
        <v>539</v>
      </c>
      <c r="U14" s="419">
        <f t="shared" si="7"/>
        <v>11.977777777777778</v>
      </c>
      <c r="V14" s="419">
        <v>36</v>
      </c>
      <c r="W14" s="413">
        <v>6</v>
      </c>
      <c r="X14" s="419">
        <f t="shared" si="8"/>
        <v>6</v>
      </c>
      <c r="Y14" s="181">
        <f t="shared" si="15"/>
        <v>1506</v>
      </c>
      <c r="Z14" s="182">
        <f>G14+N14+U14</f>
        <v>33.46666666666667</v>
      </c>
      <c r="AA14" s="183">
        <f t="shared" si="15"/>
        <v>96</v>
      </c>
      <c r="AB14" s="183">
        <f t="shared" si="10"/>
        <v>2.1333333333333333</v>
      </c>
      <c r="AC14" s="183">
        <f t="shared" si="11"/>
        <v>18</v>
      </c>
      <c r="AD14" s="184">
        <f t="shared" si="16"/>
        <v>56</v>
      </c>
      <c r="AE14" s="184">
        <f t="shared" si="13"/>
        <v>26.850206398348814</v>
      </c>
      <c r="AF14" s="440">
        <f t="shared" si="14"/>
        <v>0.5976190476190476</v>
      </c>
      <c r="AG14" s="447"/>
      <c r="AH14" s="447"/>
      <c r="AI14" s="447">
        <v>1506</v>
      </c>
      <c r="AJ14" s="457"/>
      <c r="AK14" s="457"/>
      <c r="AL14" s="457">
        <v>45</v>
      </c>
      <c r="AM14" s="457"/>
      <c r="AN14" s="457"/>
      <c r="AO14" s="457">
        <v>20</v>
      </c>
      <c r="AP14" s="457"/>
      <c r="AQ14" s="457"/>
      <c r="AR14" s="457"/>
      <c r="AS14" s="457"/>
      <c r="AT14" s="457"/>
      <c r="AU14" s="457">
        <v>25</v>
      </c>
    </row>
    <row r="15" spans="1:47" ht="15">
      <c r="A15" s="174" t="s">
        <v>30</v>
      </c>
      <c r="B15" s="174">
        <v>90</v>
      </c>
      <c r="C15" s="186">
        <v>4</v>
      </c>
      <c r="D15" s="177">
        <v>16</v>
      </c>
      <c r="E15" s="418">
        <f t="shared" si="0"/>
        <v>63.875</v>
      </c>
      <c r="F15" s="194">
        <v>1022</v>
      </c>
      <c r="G15" s="277">
        <f t="shared" si="1"/>
        <v>11.355555555555556</v>
      </c>
      <c r="H15" s="177">
        <v>119</v>
      </c>
      <c r="I15" s="177">
        <v>15</v>
      </c>
      <c r="J15" s="418">
        <f t="shared" si="2"/>
        <v>7.933333333333334</v>
      </c>
      <c r="K15" s="180">
        <v>20</v>
      </c>
      <c r="L15" s="179">
        <f t="shared" si="3"/>
        <v>68.4</v>
      </c>
      <c r="M15" s="193">
        <v>1368</v>
      </c>
      <c r="N15" s="180">
        <f t="shared" si="4"/>
        <v>15.2</v>
      </c>
      <c r="O15" s="180">
        <v>108</v>
      </c>
      <c r="P15" s="179">
        <v>21</v>
      </c>
      <c r="Q15" s="179">
        <f t="shared" si="5"/>
        <v>5.142857142857143</v>
      </c>
      <c r="R15" s="414">
        <v>19</v>
      </c>
      <c r="S15" s="419">
        <f t="shared" si="6"/>
        <v>73.84210526315789</v>
      </c>
      <c r="T15" s="466">
        <v>1403</v>
      </c>
      <c r="U15" s="419">
        <f t="shared" si="7"/>
        <v>15.588888888888889</v>
      </c>
      <c r="V15" s="414">
        <v>56</v>
      </c>
      <c r="W15" s="415">
        <v>11</v>
      </c>
      <c r="X15" s="419">
        <f t="shared" si="8"/>
        <v>5.090909090909091</v>
      </c>
      <c r="Y15" s="181">
        <f t="shared" si="15"/>
        <v>3793</v>
      </c>
      <c r="Z15" s="182">
        <f t="shared" si="15"/>
        <v>42.144444444444446</v>
      </c>
      <c r="AA15" s="183">
        <f t="shared" si="15"/>
        <v>283</v>
      </c>
      <c r="AB15" s="183">
        <f t="shared" si="10"/>
        <v>3.1444444444444444</v>
      </c>
      <c r="AC15" s="183">
        <f t="shared" si="11"/>
        <v>47</v>
      </c>
      <c r="AD15" s="184">
        <f t="shared" si="16"/>
        <v>55</v>
      </c>
      <c r="AE15" s="184">
        <f t="shared" si="13"/>
        <v>68.70570175438597</v>
      </c>
      <c r="AF15" s="440">
        <f t="shared" si="14"/>
        <v>0.7662626262626263</v>
      </c>
      <c r="AG15" s="447">
        <v>811</v>
      </c>
      <c r="AH15" s="447">
        <v>2982</v>
      </c>
      <c r="AI15" s="447">
        <v>0</v>
      </c>
      <c r="AJ15" s="457">
        <v>18</v>
      </c>
      <c r="AK15" s="457">
        <v>72</v>
      </c>
      <c r="AL15" s="457">
        <v>0</v>
      </c>
      <c r="AM15" s="457">
        <v>18</v>
      </c>
      <c r="AN15" s="457">
        <v>72</v>
      </c>
      <c r="AO15" s="457">
        <v>0</v>
      </c>
      <c r="AP15" s="457"/>
      <c r="AQ15" s="457"/>
      <c r="AR15" s="457"/>
      <c r="AS15" s="457">
        <v>0</v>
      </c>
      <c r="AT15" s="457">
        <v>0</v>
      </c>
      <c r="AU15" s="457">
        <v>0</v>
      </c>
    </row>
    <row r="16" spans="1:47" ht="15">
      <c r="A16" s="174" t="s">
        <v>31</v>
      </c>
      <c r="B16" s="187">
        <v>114</v>
      </c>
      <c r="C16" s="188">
        <v>5</v>
      </c>
      <c r="D16" s="368">
        <v>17</v>
      </c>
      <c r="E16" s="418">
        <f t="shared" si="0"/>
        <v>76.29411764705883</v>
      </c>
      <c r="F16" s="368">
        <v>1297</v>
      </c>
      <c r="G16" s="277">
        <f t="shared" si="1"/>
        <v>11.37719298245614</v>
      </c>
      <c r="H16" s="368">
        <v>50</v>
      </c>
      <c r="I16" s="368">
        <v>8</v>
      </c>
      <c r="J16" s="418">
        <f>H16/I16</f>
        <v>6.25</v>
      </c>
      <c r="K16" s="189">
        <v>20</v>
      </c>
      <c r="L16" s="179">
        <f t="shared" si="3"/>
        <v>71.8</v>
      </c>
      <c r="M16" s="189">
        <v>1436</v>
      </c>
      <c r="N16" s="180">
        <f t="shared" si="4"/>
        <v>12.596491228070175</v>
      </c>
      <c r="O16" s="189">
        <v>83</v>
      </c>
      <c r="P16" s="189">
        <v>15</v>
      </c>
      <c r="Q16" s="179">
        <f t="shared" si="5"/>
        <v>5.533333333333333</v>
      </c>
      <c r="R16" s="369">
        <v>20</v>
      </c>
      <c r="S16" s="419">
        <f t="shared" si="6"/>
        <v>78.05</v>
      </c>
      <c r="T16" s="468">
        <v>1561</v>
      </c>
      <c r="U16" s="419">
        <f t="shared" si="7"/>
        <v>13.692982456140351</v>
      </c>
      <c r="V16" s="369">
        <v>35</v>
      </c>
      <c r="W16" s="370">
        <v>10</v>
      </c>
      <c r="X16" s="419">
        <f t="shared" si="8"/>
        <v>3.5</v>
      </c>
      <c r="Y16" s="181">
        <f t="shared" si="15"/>
        <v>4294</v>
      </c>
      <c r="Z16" s="182">
        <f t="shared" si="15"/>
        <v>37.666666666666664</v>
      </c>
      <c r="AA16" s="183">
        <f t="shared" si="15"/>
        <v>168</v>
      </c>
      <c r="AB16" s="183">
        <f t="shared" si="10"/>
        <v>1.4736842105263157</v>
      </c>
      <c r="AC16" s="183">
        <f t="shared" si="11"/>
        <v>33</v>
      </c>
      <c r="AD16" s="184">
        <f t="shared" si="16"/>
        <v>57</v>
      </c>
      <c r="AE16" s="184">
        <f t="shared" si="13"/>
        <v>75.3813725490196</v>
      </c>
      <c r="AF16" s="440">
        <f t="shared" si="14"/>
        <v>0.6608187134502923</v>
      </c>
      <c r="AG16" s="447">
        <v>1029</v>
      </c>
      <c r="AH16" s="447">
        <v>3265</v>
      </c>
      <c r="AI16" s="447"/>
      <c r="AJ16" s="457">
        <v>29</v>
      </c>
      <c r="AK16" s="457">
        <v>85</v>
      </c>
      <c r="AL16" s="457"/>
      <c r="AM16" s="457">
        <v>29</v>
      </c>
      <c r="AN16" s="457">
        <v>85</v>
      </c>
      <c r="AO16" s="457"/>
      <c r="AP16" s="457"/>
      <c r="AQ16" s="457"/>
      <c r="AR16" s="457"/>
      <c r="AS16" s="457"/>
      <c r="AT16" s="457"/>
      <c r="AU16" s="457"/>
    </row>
    <row r="17" spans="1:47" ht="15">
      <c r="A17" s="185" t="s">
        <v>32</v>
      </c>
      <c r="B17" s="174">
        <v>88</v>
      </c>
      <c r="C17" s="186">
        <v>3</v>
      </c>
      <c r="D17" s="178">
        <v>17</v>
      </c>
      <c r="E17" s="418">
        <f t="shared" si="0"/>
        <v>61</v>
      </c>
      <c r="F17" s="194">
        <v>1037</v>
      </c>
      <c r="G17" s="277">
        <f t="shared" si="1"/>
        <v>11.784090909090908</v>
      </c>
      <c r="H17" s="177">
        <v>54</v>
      </c>
      <c r="I17" s="177">
        <v>9</v>
      </c>
      <c r="J17" s="418">
        <f t="shared" si="2"/>
        <v>6</v>
      </c>
      <c r="K17" s="179">
        <v>20</v>
      </c>
      <c r="L17" s="179">
        <f t="shared" si="3"/>
        <v>47.25</v>
      </c>
      <c r="M17" s="193">
        <v>945</v>
      </c>
      <c r="N17" s="180">
        <f t="shared" si="4"/>
        <v>10.738636363636363</v>
      </c>
      <c r="O17" s="180">
        <v>60</v>
      </c>
      <c r="P17" s="179">
        <v>12</v>
      </c>
      <c r="Q17" s="179">
        <f t="shared" si="5"/>
        <v>5</v>
      </c>
      <c r="R17" s="419">
        <v>20</v>
      </c>
      <c r="S17" s="419">
        <f t="shared" si="6"/>
        <v>55.65</v>
      </c>
      <c r="T17" s="464">
        <v>1113</v>
      </c>
      <c r="U17" s="419">
        <f t="shared" si="7"/>
        <v>12.647727272727273</v>
      </c>
      <c r="V17" s="419">
        <v>130</v>
      </c>
      <c r="W17" s="413">
        <v>18</v>
      </c>
      <c r="X17" s="419">
        <f t="shared" si="8"/>
        <v>7.222222222222222</v>
      </c>
      <c r="Y17" s="181">
        <f t="shared" si="15"/>
        <v>3095</v>
      </c>
      <c r="Z17" s="182">
        <f t="shared" si="15"/>
        <v>35.17045454545455</v>
      </c>
      <c r="AA17" s="183">
        <f t="shared" si="15"/>
        <v>244</v>
      </c>
      <c r="AB17" s="183">
        <f t="shared" si="10"/>
        <v>2.772727272727273</v>
      </c>
      <c r="AC17" s="183">
        <f t="shared" si="11"/>
        <v>39</v>
      </c>
      <c r="AD17" s="184">
        <f t="shared" si="16"/>
        <v>57</v>
      </c>
      <c r="AE17" s="184">
        <f t="shared" si="13"/>
        <v>54.63333333333333</v>
      </c>
      <c r="AF17" s="440">
        <f t="shared" si="14"/>
        <v>0.6170255183413078</v>
      </c>
      <c r="AG17" s="447"/>
      <c r="AH17" s="447"/>
      <c r="AI17" s="447">
        <v>3095</v>
      </c>
      <c r="AJ17" s="457"/>
      <c r="AK17" s="457"/>
      <c r="AL17" s="457">
        <v>88</v>
      </c>
      <c r="AM17" s="457"/>
      <c r="AN17" s="457"/>
      <c r="AO17" s="457">
        <v>28</v>
      </c>
      <c r="AP17" s="457"/>
      <c r="AQ17" s="457"/>
      <c r="AR17" s="457"/>
      <c r="AS17" s="457"/>
      <c r="AT17" s="457"/>
      <c r="AU17" s="457">
        <v>60</v>
      </c>
    </row>
    <row r="18" spans="1:47" ht="15">
      <c r="A18" s="185" t="s">
        <v>33</v>
      </c>
      <c r="B18" s="174">
        <v>199</v>
      </c>
      <c r="C18" s="186">
        <v>9</v>
      </c>
      <c r="D18" s="177">
        <v>17</v>
      </c>
      <c r="E18" s="418">
        <f t="shared" si="0"/>
        <v>143.05882352941177</v>
      </c>
      <c r="F18" s="194">
        <v>2432</v>
      </c>
      <c r="G18" s="277">
        <f t="shared" si="1"/>
        <v>12.22110552763819</v>
      </c>
      <c r="H18" s="177">
        <v>113</v>
      </c>
      <c r="I18" s="177">
        <v>17</v>
      </c>
      <c r="J18" s="418">
        <f t="shared" si="2"/>
        <v>6.647058823529412</v>
      </c>
      <c r="K18" s="180">
        <v>19</v>
      </c>
      <c r="L18" s="179">
        <f t="shared" si="3"/>
        <v>124.36842105263158</v>
      </c>
      <c r="M18" s="193">
        <v>2363</v>
      </c>
      <c r="N18" s="180">
        <f t="shared" si="4"/>
        <v>11.874371859296483</v>
      </c>
      <c r="O18" s="180">
        <v>341</v>
      </c>
      <c r="P18" s="179">
        <v>46</v>
      </c>
      <c r="Q18" s="179">
        <f t="shared" si="5"/>
        <v>7.413043478260869</v>
      </c>
      <c r="R18" s="414">
        <v>20</v>
      </c>
      <c r="S18" s="419">
        <f t="shared" si="6"/>
        <v>139.85</v>
      </c>
      <c r="T18" s="466">
        <v>2797</v>
      </c>
      <c r="U18" s="419">
        <f t="shared" si="7"/>
        <v>14.055276381909549</v>
      </c>
      <c r="V18" s="414">
        <v>292</v>
      </c>
      <c r="W18" s="413">
        <v>48</v>
      </c>
      <c r="X18" s="419">
        <f t="shared" si="8"/>
        <v>6.083333333333333</v>
      </c>
      <c r="Y18" s="181">
        <f t="shared" si="15"/>
        <v>7592</v>
      </c>
      <c r="Z18" s="182">
        <f t="shared" si="15"/>
        <v>38.150753768844226</v>
      </c>
      <c r="AA18" s="183">
        <f t="shared" si="15"/>
        <v>746</v>
      </c>
      <c r="AB18" s="183">
        <f t="shared" si="10"/>
        <v>3.748743718592965</v>
      </c>
      <c r="AC18" s="183">
        <f t="shared" si="11"/>
        <v>111</v>
      </c>
      <c r="AD18" s="184">
        <f t="shared" si="16"/>
        <v>56</v>
      </c>
      <c r="AE18" s="184">
        <f t="shared" si="13"/>
        <v>135.75908152734777</v>
      </c>
      <c r="AF18" s="440">
        <f t="shared" si="14"/>
        <v>0.6812634601579326</v>
      </c>
      <c r="AG18" s="447">
        <v>1327</v>
      </c>
      <c r="AH18" s="447">
        <v>6265</v>
      </c>
      <c r="AI18" s="447"/>
      <c r="AJ18" s="457">
        <v>44</v>
      </c>
      <c r="AK18" s="457">
        <v>155</v>
      </c>
      <c r="AL18" s="457">
        <v>0</v>
      </c>
      <c r="AM18" s="457">
        <v>44</v>
      </c>
      <c r="AN18" s="457">
        <v>68</v>
      </c>
      <c r="AO18" s="457"/>
      <c r="AQ18" s="457"/>
      <c r="AR18" s="457"/>
      <c r="AS18" s="457"/>
      <c r="AT18" s="457">
        <v>87</v>
      </c>
      <c r="AU18" s="457"/>
    </row>
    <row r="19" spans="1:47" ht="15">
      <c r="A19" s="185" t="s">
        <v>69</v>
      </c>
      <c r="B19" s="174">
        <v>41</v>
      </c>
      <c r="C19" s="186">
        <v>2</v>
      </c>
      <c r="D19" s="418">
        <v>17</v>
      </c>
      <c r="E19" s="418">
        <f t="shared" si="0"/>
        <v>29.58823529411765</v>
      </c>
      <c r="F19" s="278">
        <v>503</v>
      </c>
      <c r="G19" s="277">
        <f t="shared" si="1"/>
        <v>12.268292682926829</v>
      </c>
      <c r="H19" s="418">
        <v>39</v>
      </c>
      <c r="I19" s="418">
        <v>4</v>
      </c>
      <c r="J19" s="418">
        <f t="shared" si="2"/>
        <v>9.75</v>
      </c>
      <c r="K19" s="180">
        <v>20</v>
      </c>
      <c r="L19" s="179">
        <f t="shared" si="3"/>
        <v>30.8</v>
      </c>
      <c r="M19" s="193">
        <v>616</v>
      </c>
      <c r="N19" s="180">
        <f t="shared" si="4"/>
        <v>15.024390243902438</v>
      </c>
      <c r="O19" s="180">
        <v>34</v>
      </c>
      <c r="P19" s="179">
        <v>3</v>
      </c>
      <c r="Q19" s="179">
        <f t="shared" si="5"/>
        <v>11.333333333333334</v>
      </c>
      <c r="R19" s="414">
        <v>17</v>
      </c>
      <c r="S19" s="419">
        <f t="shared" si="6"/>
        <v>29.176470588235293</v>
      </c>
      <c r="T19" s="466">
        <v>496</v>
      </c>
      <c r="U19" s="419">
        <f t="shared" si="7"/>
        <v>12.097560975609756</v>
      </c>
      <c r="V19" s="414">
        <v>26</v>
      </c>
      <c r="W19" s="415">
        <v>3</v>
      </c>
      <c r="X19" s="419">
        <f t="shared" si="8"/>
        <v>8.666666666666666</v>
      </c>
      <c r="Y19" s="181">
        <f t="shared" si="15"/>
        <v>1615</v>
      </c>
      <c r="Z19" s="182">
        <f t="shared" si="15"/>
        <v>39.390243902439025</v>
      </c>
      <c r="AA19" s="183">
        <f t="shared" si="15"/>
        <v>99</v>
      </c>
      <c r="AB19" s="183">
        <f t="shared" si="10"/>
        <v>2.4146341463414633</v>
      </c>
      <c r="AC19" s="183">
        <f t="shared" si="11"/>
        <v>10</v>
      </c>
      <c r="AD19" s="184">
        <f t="shared" si="16"/>
        <v>54</v>
      </c>
      <c r="AE19" s="184">
        <f t="shared" si="13"/>
        <v>29.854901960784314</v>
      </c>
      <c r="AF19" s="440">
        <f t="shared" si="14"/>
        <v>0.7294489611562782</v>
      </c>
      <c r="AG19" s="445"/>
      <c r="AH19" s="446"/>
      <c r="AI19" s="447">
        <v>1615</v>
      </c>
      <c r="AJ19" s="457"/>
      <c r="AK19" s="457"/>
      <c r="AL19" s="457">
        <v>41</v>
      </c>
      <c r="AM19" s="457"/>
      <c r="AN19" s="457"/>
      <c r="AO19" s="457">
        <v>21</v>
      </c>
      <c r="AP19" s="457"/>
      <c r="AQ19" s="457"/>
      <c r="AR19" s="457"/>
      <c r="AS19" s="457"/>
      <c r="AT19" s="457"/>
      <c r="AU19" s="457">
        <v>20</v>
      </c>
    </row>
    <row r="20" spans="1:47" s="83" customFormat="1" ht="23.25">
      <c r="A20" s="195" t="s">
        <v>16</v>
      </c>
      <c r="B20" s="195">
        <f>SUM(B3:B19)</f>
        <v>1451</v>
      </c>
      <c r="C20" s="195">
        <f>SUM(C3:C19)</f>
        <v>64</v>
      </c>
      <c r="D20" s="195">
        <f>SUM(D3:D19)</f>
        <v>288</v>
      </c>
      <c r="E20" s="196">
        <f>SUM(E3:E19)</f>
        <v>961.8750000000001</v>
      </c>
      <c r="F20" s="195">
        <f>SUM(F3:F19)</f>
        <v>16288</v>
      </c>
      <c r="G20" s="197">
        <f>F20/B20</f>
        <v>11.225361819434873</v>
      </c>
      <c r="H20" s="198">
        <f>SUM(H3:H19)</f>
        <v>1247</v>
      </c>
      <c r="I20" s="198">
        <f>SUM(I3:I19)</f>
        <v>204</v>
      </c>
      <c r="J20" s="199">
        <f>H20/I20</f>
        <v>6.112745098039215</v>
      </c>
      <c r="K20" s="198">
        <f>SUM(K3:K19)</f>
        <v>325</v>
      </c>
      <c r="L20" s="198">
        <f>SUM(L3:L19)</f>
        <v>891.3131578947368</v>
      </c>
      <c r="M20" s="198">
        <f>SUM(M3:M19)</f>
        <v>17233</v>
      </c>
      <c r="N20" s="200">
        <f aca="true" t="shared" si="18" ref="N20:N31">M20/B20</f>
        <v>11.876636802205375</v>
      </c>
      <c r="O20" s="198">
        <f>SUM(O3:O19)</f>
        <v>2224</v>
      </c>
      <c r="P20" s="198">
        <f>SUM(P3:P19)</f>
        <v>330</v>
      </c>
      <c r="Q20" s="197">
        <f>O20/P20</f>
        <v>6.739393939393939</v>
      </c>
      <c r="R20" s="198">
        <f>SUM(R3:R19)</f>
        <v>336</v>
      </c>
      <c r="S20" s="198">
        <f>SUM(S3:S19)</f>
        <v>1003.4185758513931</v>
      </c>
      <c r="T20" s="198">
        <f>SUM(T3:T19)</f>
        <v>19907</v>
      </c>
      <c r="U20" s="197">
        <f aca="true" t="shared" si="19" ref="U20:U30">T20/B20</f>
        <v>13.719503790489318</v>
      </c>
      <c r="V20" s="198">
        <f>SUM(V3:V19)</f>
        <v>1477</v>
      </c>
      <c r="W20" s="198">
        <f>SUM(W3:W19)</f>
        <v>234</v>
      </c>
      <c r="X20" s="197">
        <f aca="true" t="shared" si="20" ref="X20:X31">V20/W20</f>
        <v>6.311965811965812</v>
      </c>
      <c r="Y20" s="201">
        <f>F20+M20+T20</f>
        <v>53428</v>
      </c>
      <c r="Z20" s="197">
        <f>Y20/B20</f>
        <v>36.82150241212957</v>
      </c>
      <c r="AA20" s="202">
        <f aca="true" t="shared" si="21" ref="Z20:AA31">H20+O20+V20</f>
        <v>4948</v>
      </c>
      <c r="AB20" s="203">
        <f aca="true" t="shared" si="22" ref="AB20:AB33">AA20/B20</f>
        <v>3.4100620261888355</v>
      </c>
      <c r="AC20" s="203">
        <f aca="true" t="shared" si="23" ref="AC20:AC33">I20+P20+W20</f>
        <v>768</v>
      </c>
      <c r="AD20" s="204">
        <f>SUM(AD3,AD4,AD5,AD6,AD7,AD8,AD9,AD10,AD11,AD12,AD13,AD14,AD15,AD16,AD17,AD18)/16</f>
        <v>55.9375</v>
      </c>
      <c r="AE20" s="204">
        <f>(E20+L20+S20)/3</f>
        <v>952.2022445820434</v>
      </c>
      <c r="AF20" s="441">
        <f aca="true" t="shared" si="24" ref="AF20:AF34">Z20/AD20</f>
        <v>0.6582614956358359</v>
      </c>
      <c r="AG20" s="448">
        <f>SUM(AG3:AG19)</f>
        <v>8011</v>
      </c>
      <c r="AH20" s="448">
        <f aca="true" t="shared" si="25" ref="AH20:AU20">SUM(AH3:AH19)</f>
        <v>30627</v>
      </c>
      <c r="AI20" s="448">
        <f t="shared" si="25"/>
        <v>14790</v>
      </c>
      <c r="AJ20" s="448">
        <f t="shared" si="25"/>
        <v>233</v>
      </c>
      <c r="AK20" s="448">
        <f t="shared" si="25"/>
        <v>779</v>
      </c>
      <c r="AL20" s="448">
        <f t="shared" si="25"/>
        <v>439</v>
      </c>
      <c r="AM20" s="448">
        <f t="shared" si="25"/>
        <v>233</v>
      </c>
      <c r="AN20" s="448">
        <f t="shared" si="25"/>
        <v>467</v>
      </c>
      <c r="AO20" s="448">
        <f t="shared" si="25"/>
        <v>267</v>
      </c>
      <c r="AP20" s="448">
        <f t="shared" si="25"/>
        <v>0</v>
      </c>
      <c r="AQ20" s="448">
        <f t="shared" si="25"/>
        <v>0</v>
      </c>
      <c r="AR20" s="448">
        <f t="shared" si="25"/>
        <v>0</v>
      </c>
      <c r="AS20" s="448">
        <f t="shared" si="25"/>
        <v>0</v>
      </c>
      <c r="AT20" s="448">
        <f t="shared" si="25"/>
        <v>312</v>
      </c>
      <c r="AU20" s="448">
        <f t="shared" si="25"/>
        <v>172</v>
      </c>
    </row>
    <row r="21" spans="1:47" ht="13.5" customHeight="1">
      <c r="A21" s="205" t="s">
        <v>34</v>
      </c>
      <c r="B21" s="66">
        <v>161</v>
      </c>
      <c r="C21" s="409">
        <v>6</v>
      </c>
      <c r="D21" s="384">
        <v>17</v>
      </c>
      <c r="E21" s="417">
        <f aca="true" t="shared" si="26" ref="E21:E32">F21/D21</f>
        <v>104.6470588235294</v>
      </c>
      <c r="F21" s="385">
        <v>1779</v>
      </c>
      <c r="G21" s="178">
        <f aca="true" t="shared" si="27" ref="G21:G32">F21/B21</f>
        <v>11.049689440993788</v>
      </c>
      <c r="H21" s="177">
        <v>168</v>
      </c>
      <c r="I21" s="177">
        <v>17</v>
      </c>
      <c r="J21" s="418">
        <f aca="true" t="shared" si="28" ref="J21:J32">H21/I21</f>
        <v>9.882352941176471</v>
      </c>
      <c r="K21" s="387">
        <v>20</v>
      </c>
      <c r="L21" s="179">
        <f aca="true" t="shared" si="29" ref="L21:L31">M21/K21</f>
        <v>107.5</v>
      </c>
      <c r="M21" s="272">
        <v>2150</v>
      </c>
      <c r="N21" s="180">
        <f t="shared" si="18"/>
        <v>13.354037267080745</v>
      </c>
      <c r="O21" s="206">
        <v>247</v>
      </c>
      <c r="P21" s="207">
        <v>22</v>
      </c>
      <c r="Q21" s="275">
        <f aca="true" t="shared" si="30" ref="Q21:Q31">O21/P21</f>
        <v>11.227272727272727</v>
      </c>
      <c r="R21" s="415">
        <v>20</v>
      </c>
      <c r="S21" s="414">
        <f aca="true" t="shared" si="31" ref="S21:S31">T21/R21</f>
        <v>111.85</v>
      </c>
      <c r="T21" s="463">
        <v>2237</v>
      </c>
      <c r="U21" s="414">
        <f t="shared" si="19"/>
        <v>13.894409937888199</v>
      </c>
      <c r="V21" s="413">
        <v>135</v>
      </c>
      <c r="W21" s="413">
        <v>15</v>
      </c>
      <c r="X21" s="419">
        <f t="shared" si="20"/>
        <v>9</v>
      </c>
      <c r="Y21" s="182">
        <f aca="true" t="shared" si="32" ref="Y21:Y27">F21+M21+T21</f>
        <v>6166</v>
      </c>
      <c r="Z21" s="182">
        <f aca="true" t="shared" si="33" ref="Z21:AA24">G21+N21+U21</f>
        <v>38.29813664596273</v>
      </c>
      <c r="AA21" s="183">
        <f>H21+O21+V21</f>
        <v>550</v>
      </c>
      <c r="AB21" s="183">
        <f t="shared" si="22"/>
        <v>3.4161490683229814</v>
      </c>
      <c r="AC21" s="354">
        <f t="shared" si="23"/>
        <v>54</v>
      </c>
      <c r="AD21" s="184">
        <f>D21+K21+R21</f>
        <v>57</v>
      </c>
      <c r="AE21" s="184">
        <f>(E21+L21+S21)/3</f>
        <v>107.99901960784314</v>
      </c>
      <c r="AF21" s="440">
        <f t="shared" si="24"/>
        <v>0.671897134139697</v>
      </c>
      <c r="AG21" s="447">
        <v>0</v>
      </c>
      <c r="AH21" s="447">
        <v>6166</v>
      </c>
      <c r="AI21" s="447">
        <v>0</v>
      </c>
      <c r="AJ21" s="457">
        <v>0</v>
      </c>
      <c r="AK21" s="457">
        <v>161</v>
      </c>
      <c r="AL21" s="457">
        <v>0</v>
      </c>
      <c r="AM21" s="457">
        <v>0</v>
      </c>
      <c r="AN21" s="457">
        <v>142</v>
      </c>
      <c r="AO21" s="457">
        <v>0</v>
      </c>
      <c r="AP21" s="457">
        <v>0</v>
      </c>
      <c r="AQ21" s="457">
        <v>0</v>
      </c>
      <c r="AR21" s="457">
        <v>0</v>
      </c>
      <c r="AS21" s="457">
        <v>0</v>
      </c>
      <c r="AT21" s="457">
        <v>19</v>
      </c>
      <c r="AU21" s="457">
        <v>0</v>
      </c>
    </row>
    <row r="22" spans="1:47" ht="15">
      <c r="A22" s="205" t="s">
        <v>35</v>
      </c>
      <c r="B22" s="174">
        <v>270</v>
      </c>
      <c r="C22" s="186">
        <v>10</v>
      </c>
      <c r="D22" s="460">
        <v>17</v>
      </c>
      <c r="E22" s="417">
        <f t="shared" si="26"/>
        <v>185.47058823529412</v>
      </c>
      <c r="F22" s="461">
        <v>3153</v>
      </c>
      <c r="G22" s="178">
        <f t="shared" si="27"/>
        <v>11.677777777777777</v>
      </c>
      <c r="H22" s="177">
        <v>874</v>
      </c>
      <c r="I22" s="177">
        <v>89</v>
      </c>
      <c r="J22" s="418">
        <f t="shared" si="28"/>
        <v>9.820224719101123</v>
      </c>
      <c r="K22" s="462">
        <v>20</v>
      </c>
      <c r="L22" s="179">
        <f t="shared" si="29"/>
        <v>148.35</v>
      </c>
      <c r="M22" s="272">
        <v>2967</v>
      </c>
      <c r="N22" s="180">
        <f t="shared" si="18"/>
        <v>10.988888888888889</v>
      </c>
      <c r="O22" s="180">
        <v>1366</v>
      </c>
      <c r="P22" s="179">
        <v>148</v>
      </c>
      <c r="Q22" s="275">
        <f t="shared" si="30"/>
        <v>9.22972972972973</v>
      </c>
      <c r="R22" s="415">
        <v>20</v>
      </c>
      <c r="S22" s="414">
        <f t="shared" si="31"/>
        <v>189.4</v>
      </c>
      <c r="T22" s="463">
        <v>3788</v>
      </c>
      <c r="U22" s="414">
        <f t="shared" si="19"/>
        <v>14.02962962962963</v>
      </c>
      <c r="V22" s="413">
        <v>950</v>
      </c>
      <c r="W22" s="413">
        <v>94</v>
      </c>
      <c r="X22" s="419">
        <f t="shared" si="20"/>
        <v>10.106382978723405</v>
      </c>
      <c r="Y22" s="182">
        <f t="shared" si="32"/>
        <v>9908</v>
      </c>
      <c r="Z22" s="182">
        <f t="shared" si="33"/>
        <v>36.696296296296296</v>
      </c>
      <c r="AA22" s="183">
        <f t="shared" si="33"/>
        <v>3190</v>
      </c>
      <c r="AB22" s="183">
        <f t="shared" si="22"/>
        <v>11.814814814814815</v>
      </c>
      <c r="AC22" s="354">
        <f t="shared" si="23"/>
        <v>331</v>
      </c>
      <c r="AD22" s="184">
        <f>D22+K22+R22</f>
        <v>57</v>
      </c>
      <c r="AE22" s="184">
        <f>(E22+L22+S22)/3</f>
        <v>174.40686274509804</v>
      </c>
      <c r="AF22" s="440">
        <f t="shared" si="24"/>
        <v>0.6437946718648473</v>
      </c>
      <c r="AG22" s="447"/>
      <c r="AH22" s="447">
        <v>9908</v>
      </c>
      <c r="AI22" s="447"/>
      <c r="AJ22" s="457"/>
      <c r="AK22" s="457">
        <v>270</v>
      </c>
      <c r="AL22" s="457"/>
      <c r="AM22" s="457"/>
      <c r="AN22" s="457">
        <v>80</v>
      </c>
      <c r="AO22" s="457"/>
      <c r="AP22" s="457"/>
      <c r="AQ22" s="457"/>
      <c r="AR22" s="457"/>
      <c r="AS22" s="457"/>
      <c r="AT22" s="457">
        <v>190</v>
      </c>
      <c r="AU22" s="457"/>
    </row>
    <row r="23" spans="1:47" ht="15">
      <c r="A23" s="205" t="s">
        <v>36</v>
      </c>
      <c r="B23" s="174">
        <v>190</v>
      </c>
      <c r="C23" s="208">
        <v>7</v>
      </c>
      <c r="D23" s="384">
        <v>17</v>
      </c>
      <c r="E23" s="417">
        <f t="shared" si="26"/>
        <v>147.11764705882354</v>
      </c>
      <c r="F23" s="385">
        <v>2501</v>
      </c>
      <c r="G23" s="178">
        <f t="shared" si="27"/>
        <v>13.163157894736843</v>
      </c>
      <c r="H23" s="177">
        <v>90</v>
      </c>
      <c r="I23" s="177">
        <v>18</v>
      </c>
      <c r="J23" s="418">
        <f t="shared" si="28"/>
        <v>5</v>
      </c>
      <c r="K23" s="387">
        <v>20</v>
      </c>
      <c r="L23" s="179">
        <f t="shared" si="29"/>
        <v>131.2</v>
      </c>
      <c r="M23" s="272">
        <v>2624</v>
      </c>
      <c r="N23" s="180">
        <f t="shared" si="18"/>
        <v>13.810526315789474</v>
      </c>
      <c r="O23" s="206">
        <v>85</v>
      </c>
      <c r="P23" s="207">
        <v>17</v>
      </c>
      <c r="Q23" s="275">
        <f t="shared" si="30"/>
        <v>5</v>
      </c>
      <c r="R23" s="415">
        <v>20</v>
      </c>
      <c r="S23" s="414">
        <f t="shared" si="31"/>
        <v>146.9</v>
      </c>
      <c r="T23" s="463">
        <v>2938</v>
      </c>
      <c r="U23" s="414">
        <f t="shared" si="19"/>
        <v>15.463157894736842</v>
      </c>
      <c r="V23" s="413">
        <v>54</v>
      </c>
      <c r="W23" s="413">
        <v>18</v>
      </c>
      <c r="X23" s="419">
        <f t="shared" si="20"/>
        <v>3</v>
      </c>
      <c r="Y23" s="182">
        <f t="shared" si="32"/>
        <v>8063</v>
      </c>
      <c r="Z23" s="182">
        <f t="shared" si="33"/>
        <v>42.43684210526315</v>
      </c>
      <c r="AA23" s="183">
        <f t="shared" si="33"/>
        <v>229</v>
      </c>
      <c r="AB23" s="183">
        <f t="shared" si="22"/>
        <v>1.2052631578947368</v>
      </c>
      <c r="AC23" s="354">
        <f t="shared" si="23"/>
        <v>53</v>
      </c>
      <c r="AD23" s="184">
        <f>D23+K23+R23</f>
        <v>57</v>
      </c>
      <c r="AE23" s="184">
        <f>(E23+L23+S23)/3</f>
        <v>141.73921568627452</v>
      </c>
      <c r="AF23" s="440">
        <f t="shared" si="24"/>
        <v>0.744506001846722</v>
      </c>
      <c r="AG23" s="447"/>
      <c r="AH23" s="447">
        <v>8063</v>
      </c>
      <c r="AI23" s="447"/>
      <c r="AJ23" s="457"/>
      <c r="AK23" s="457">
        <v>190</v>
      </c>
      <c r="AL23" s="457"/>
      <c r="AM23" s="457"/>
      <c r="AN23" s="457"/>
      <c r="AO23" s="457"/>
      <c r="AP23" s="457"/>
      <c r="AQ23" s="457"/>
      <c r="AR23" s="457"/>
      <c r="AS23" s="457"/>
      <c r="AT23" s="457">
        <v>190</v>
      </c>
      <c r="AU23" s="457"/>
    </row>
    <row r="24" spans="1:47" ht="15">
      <c r="A24" s="174" t="s">
        <v>37</v>
      </c>
      <c r="B24" s="174">
        <v>185</v>
      </c>
      <c r="C24" s="186">
        <v>6</v>
      </c>
      <c r="D24" s="384">
        <v>17</v>
      </c>
      <c r="E24" s="417">
        <f t="shared" si="26"/>
        <v>138.76470588235293</v>
      </c>
      <c r="F24" s="385">
        <v>2359</v>
      </c>
      <c r="G24" s="178">
        <f t="shared" si="27"/>
        <v>12.751351351351351</v>
      </c>
      <c r="H24" s="177">
        <v>49</v>
      </c>
      <c r="I24" s="177">
        <v>9</v>
      </c>
      <c r="J24" s="418">
        <f t="shared" si="28"/>
        <v>5.444444444444445</v>
      </c>
      <c r="K24" s="387">
        <v>20</v>
      </c>
      <c r="L24" s="179">
        <f t="shared" si="29"/>
        <v>123.7</v>
      </c>
      <c r="M24" s="272">
        <v>2474</v>
      </c>
      <c r="N24" s="180">
        <f t="shared" si="18"/>
        <v>13.372972972972972</v>
      </c>
      <c r="O24" s="206">
        <v>124</v>
      </c>
      <c r="P24" s="207">
        <v>25</v>
      </c>
      <c r="Q24" s="275">
        <f t="shared" si="30"/>
        <v>4.96</v>
      </c>
      <c r="R24" s="415">
        <v>20</v>
      </c>
      <c r="S24" s="414">
        <f t="shared" si="31"/>
        <v>133.35</v>
      </c>
      <c r="T24" s="463">
        <v>2667</v>
      </c>
      <c r="U24" s="414">
        <f t="shared" si="19"/>
        <v>14.416216216216217</v>
      </c>
      <c r="V24" s="413">
        <v>88</v>
      </c>
      <c r="W24" s="413">
        <v>17</v>
      </c>
      <c r="X24" s="419">
        <f t="shared" si="20"/>
        <v>5.176470588235294</v>
      </c>
      <c r="Y24" s="182">
        <f t="shared" si="32"/>
        <v>7500</v>
      </c>
      <c r="Z24" s="182">
        <f t="shared" si="33"/>
        <v>40.54054054054054</v>
      </c>
      <c r="AA24" s="183">
        <f t="shared" si="33"/>
        <v>261</v>
      </c>
      <c r="AB24" s="183">
        <f t="shared" si="22"/>
        <v>1.4108108108108108</v>
      </c>
      <c r="AC24" s="354">
        <f t="shared" si="23"/>
        <v>51</v>
      </c>
      <c r="AD24" s="184">
        <f>D24+K24+R24</f>
        <v>57</v>
      </c>
      <c r="AE24" s="184">
        <f>(E24+L24+S24)/3</f>
        <v>131.93823529411762</v>
      </c>
      <c r="AF24" s="440">
        <f t="shared" si="24"/>
        <v>0.7112375533428165</v>
      </c>
      <c r="AG24" s="447"/>
      <c r="AH24" s="447">
        <v>7500</v>
      </c>
      <c r="AI24" s="447"/>
      <c r="AJ24" s="457">
        <v>0</v>
      </c>
      <c r="AK24" s="457">
        <v>185</v>
      </c>
      <c r="AL24" s="457">
        <v>0</v>
      </c>
      <c r="AM24" s="457">
        <v>0</v>
      </c>
      <c r="AN24" s="457">
        <v>92</v>
      </c>
      <c r="AO24" s="457">
        <v>0</v>
      </c>
      <c r="AP24" s="457">
        <v>0</v>
      </c>
      <c r="AQ24" s="457">
        <v>0</v>
      </c>
      <c r="AR24" s="457">
        <v>0</v>
      </c>
      <c r="AS24" s="457">
        <v>0</v>
      </c>
      <c r="AT24" s="457">
        <v>93</v>
      </c>
      <c r="AU24" s="457">
        <v>0</v>
      </c>
    </row>
    <row r="25" spans="1:47" ht="16.5" customHeight="1">
      <c r="A25" s="205" t="s">
        <v>38</v>
      </c>
      <c r="B25" s="397">
        <v>254</v>
      </c>
      <c r="C25" s="136">
        <v>9</v>
      </c>
      <c r="D25" s="460">
        <v>17</v>
      </c>
      <c r="E25" s="417">
        <f t="shared" si="26"/>
        <v>168.41176470588235</v>
      </c>
      <c r="F25" s="461">
        <v>2863</v>
      </c>
      <c r="G25" s="178">
        <f t="shared" si="27"/>
        <v>11.271653543307087</v>
      </c>
      <c r="H25" s="177">
        <v>78</v>
      </c>
      <c r="I25" s="177">
        <v>15</v>
      </c>
      <c r="J25" s="418">
        <f t="shared" si="28"/>
        <v>5.2</v>
      </c>
      <c r="K25" s="462">
        <v>20</v>
      </c>
      <c r="L25" s="179">
        <f t="shared" si="29"/>
        <v>157.6</v>
      </c>
      <c r="M25" s="272">
        <v>3152</v>
      </c>
      <c r="N25" s="180">
        <f t="shared" si="18"/>
        <v>12.409448818897637</v>
      </c>
      <c r="O25" s="180">
        <v>93</v>
      </c>
      <c r="P25" s="179">
        <v>18</v>
      </c>
      <c r="Q25" s="275">
        <f t="shared" si="30"/>
        <v>5.166666666666667</v>
      </c>
      <c r="R25" s="415">
        <v>20</v>
      </c>
      <c r="S25" s="414">
        <f t="shared" si="31"/>
        <v>168.7</v>
      </c>
      <c r="T25" s="463">
        <v>3374</v>
      </c>
      <c r="U25" s="414">
        <f t="shared" si="19"/>
        <v>13.283464566929133</v>
      </c>
      <c r="V25" s="413">
        <v>92</v>
      </c>
      <c r="W25" s="413">
        <v>21</v>
      </c>
      <c r="X25" s="419">
        <f t="shared" si="20"/>
        <v>4.380952380952381</v>
      </c>
      <c r="Y25" s="182">
        <f t="shared" si="32"/>
        <v>9389</v>
      </c>
      <c r="Z25" s="182">
        <f t="shared" si="21"/>
        <v>36.96456692913386</v>
      </c>
      <c r="AA25" s="183">
        <f t="shared" si="21"/>
        <v>263</v>
      </c>
      <c r="AB25" s="183">
        <f t="shared" si="22"/>
        <v>1.0354330708661417</v>
      </c>
      <c r="AC25" s="354">
        <f t="shared" si="23"/>
        <v>54</v>
      </c>
      <c r="AD25" s="184">
        <f t="shared" si="16"/>
        <v>57</v>
      </c>
      <c r="AE25" s="184">
        <f aca="true" t="shared" si="34" ref="AE25:AE34">(E25+L25+S25)/3</f>
        <v>164.90392156862745</v>
      </c>
      <c r="AF25" s="440">
        <f t="shared" si="24"/>
        <v>0.6485011741953308</v>
      </c>
      <c r="AG25" s="447"/>
      <c r="AH25" s="447">
        <v>9389</v>
      </c>
      <c r="AI25" s="447"/>
      <c r="AJ25" s="457">
        <v>0</v>
      </c>
      <c r="AK25" s="457">
        <v>254</v>
      </c>
      <c r="AL25" s="457">
        <v>0</v>
      </c>
      <c r="AM25" s="457">
        <v>0</v>
      </c>
      <c r="AN25" s="457">
        <v>58</v>
      </c>
      <c r="AO25" s="457">
        <v>0</v>
      </c>
      <c r="AP25" s="457">
        <v>0</v>
      </c>
      <c r="AQ25" s="457">
        <v>0</v>
      </c>
      <c r="AR25" s="457">
        <v>0</v>
      </c>
      <c r="AS25" s="457">
        <v>0</v>
      </c>
      <c r="AT25" s="457">
        <v>196</v>
      </c>
      <c r="AU25" s="457">
        <v>0</v>
      </c>
    </row>
    <row r="26" spans="1:47" ht="15">
      <c r="A26" s="174" t="s">
        <v>39</v>
      </c>
      <c r="B26" s="174">
        <v>315</v>
      </c>
      <c r="C26" s="209">
        <v>12</v>
      </c>
      <c r="D26" s="384">
        <v>17</v>
      </c>
      <c r="E26" s="417">
        <f t="shared" si="26"/>
        <v>225.41176470588235</v>
      </c>
      <c r="F26" s="385">
        <v>3832</v>
      </c>
      <c r="G26" s="178">
        <f t="shared" si="27"/>
        <v>12.165079365079364</v>
      </c>
      <c r="H26" s="177">
        <v>105</v>
      </c>
      <c r="I26" s="177">
        <v>21</v>
      </c>
      <c r="J26" s="418">
        <f t="shared" si="28"/>
        <v>5</v>
      </c>
      <c r="K26" s="387">
        <v>20</v>
      </c>
      <c r="L26" s="179">
        <f t="shared" si="29"/>
        <v>209.7</v>
      </c>
      <c r="M26" s="210">
        <v>4194</v>
      </c>
      <c r="N26" s="180">
        <f t="shared" si="18"/>
        <v>13.314285714285715</v>
      </c>
      <c r="O26" s="206">
        <v>310</v>
      </c>
      <c r="P26" s="207">
        <v>62</v>
      </c>
      <c r="Q26" s="275">
        <f t="shared" si="30"/>
        <v>5</v>
      </c>
      <c r="R26" s="415">
        <v>20</v>
      </c>
      <c r="S26" s="414">
        <f t="shared" si="31"/>
        <v>230.8</v>
      </c>
      <c r="T26" s="463">
        <v>4616</v>
      </c>
      <c r="U26" s="414">
        <f t="shared" si="19"/>
        <v>14.653968253968253</v>
      </c>
      <c r="V26" s="413">
        <v>150</v>
      </c>
      <c r="W26" s="413">
        <v>30</v>
      </c>
      <c r="X26" s="419">
        <f t="shared" si="20"/>
        <v>5</v>
      </c>
      <c r="Y26" s="211">
        <f>F26+M26+T26</f>
        <v>12642</v>
      </c>
      <c r="Z26" s="211">
        <f t="shared" si="21"/>
        <v>40.13333333333333</v>
      </c>
      <c r="AA26" s="212">
        <f t="shared" si="21"/>
        <v>565</v>
      </c>
      <c r="AB26" s="212">
        <f t="shared" si="22"/>
        <v>1.7936507936507937</v>
      </c>
      <c r="AC26" s="355">
        <f t="shared" si="23"/>
        <v>113</v>
      </c>
      <c r="AD26" s="213">
        <f t="shared" si="16"/>
        <v>57</v>
      </c>
      <c r="AE26" s="213">
        <f t="shared" si="34"/>
        <v>221.97058823529414</v>
      </c>
      <c r="AF26" s="440">
        <f t="shared" si="24"/>
        <v>0.704093567251462</v>
      </c>
      <c r="AH26" s="447">
        <v>12084</v>
      </c>
      <c r="AI26" s="447">
        <v>558</v>
      </c>
      <c r="AK26" s="457">
        <v>265</v>
      </c>
      <c r="AL26" s="457">
        <v>50</v>
      </c>
      <c r="AN26" s="457">
        <v>29</v>
      </c>
      <c r="AO26" s="457">
        <v>50</v>
      </c>
      <c r="AP26" s="457">
        <v>0</v>
      </c>
      <c r="AQ26" s="457">
        <v>26</v>
      </c>
      <c r="AR26" s="457">
        <v>0</v>
      </c>
      <c r="AS26" s="457">
        <v>0</v>
      </c>
      <c r="AT26" s="457">
        <v>210</v>
      </c>
      <c r="AU26" s="457">
        <v>0</v>
      </c>
    </row>
    <row r="27" spans="1:47" ht="15">
      <c r="A27" s="174" t="s">
        <v>40</v>
      </c>
      <c r="B27" s="205">
        <v>248</v>
      </c>
      <c r="C27" s="383">
        <v>8</v>
      </c>
      <c r="D27" s="384">
        <v>17</v>
      </c>
      <c r="E27" s="417">
        <f t="shared" si="26"/>
        <v>154.35294117647058</v>
      </c>
      <c r="F27" s="385">
        <v>2624</v>
      </c>
      <c r="G27" s="178">
        <f t="shared" si="27"/>
        <v>10.580645161290322</v>
      </c>
      <c r="H27" s="177">
        <v>50</v>
      </c>
      <c r="I27" s="177">
        <v>10</v>
      </c>
      <c r="J27" s="418">
        <f t="shared" si="28"/>
        <v>5</v>
      </c>
      <c r="K27" s="387">
        <v>20</v>
      </c>
      <c r="L27" s="179">
        <f t="shared" si="29"/>
        <v>137</v>
      </c>
      <c r="M27" s="387">
        <v>2740</v>
      </c>
      <c r="N27" s="180">
        <f t="shared" si="18"/>
        <v>11.048387096774194</v>
      </c>
      <c r="O27" s="388">
        <v>132</v>
      </c>
      <c r="P27" s="388">
        <v>27</v>
      </c>
      <c r="Q27" s="275">
        <f t="shared" si="30"/>
        <v>4.888888888888889</v>
      </c>
      <c r="R27" s="415">
        <v>20</v>
      </c>
      <c r="S27" s="414">
        <f t="shared" si="31"/>
        <v>164.65</v>
      </c>
      <c r="T27" s="463">
        <v>3293</v>
      </c>
      <c r="U27" s="414">
        <f t="shared" si="19"/>
        <v>13.278225806451612</v>
      </c>
      <c r="V27" s="413">
        <v>97</v>
      </c>
      <c r="W27" s="413">
        <v>20</v>
      </c>
      <c r="X27" s="419">
        <f t="shared" si="20"/>
        <v>4.85</v>
      </c>
      <c r="Y27" s="182">
        <f t="shared" si="32"/>
        <v>8657</v>
      </c>
      <c r="Z27" s="182">
        <f t="shared" si="21"/>
        <v>34.90725806451613</v>
      </c>
      <c r="AA27" s="183">
        <f t="shared" si="21"/>
        <v>279</v>
      </c>
      <c r="AB27" s="183">
        <f t="shared" si="22"/>
        <v>1.125</v>
      </c>
      <c r="AC27" s="354">
        <f t="shared" si="23"/>
        <v>57</v>
      </c>
      <c r="AD27" s="184">
        <f t="shared" si="16"/>
        <v>57</v>
      </c>
      <c r="AE27" s="184">
        <f t="shared" si="34"/>
        <v>152.00098039215686</v>
      </c>
      <c r="AF27" s="440">
        <f t="shared" si="24"/>
        <v>0.6124080362195812</v>
      </c>
      <c r="AG27" s="447"/>
      <c r="AH27" s="447">
        <v>7534</v>
      </c>
      <c r="AI27" s="447">
        <v>1123</v>
      </c>
      <c r="AJ27" s="457">
        <v>0</v>
      </c>
      <c r="AK27" s="457">
        <v>217</v>
      </c>
      <c r="AL27" s="457">
        <v>31</v>
      </c>
      <c r="AM27" s="457">
        <v>0</v>
      </c>
      <c r="AN27" s="457">
        <v>0</v>
      </c>
      <c r="AO27" s="457">
        <v>0</v>
      </c>
      <c r="AP27" s="457">
        <v>0</v>
      </c>
      <c r="AQ27" s="457">
        <v>0</v>
      </c>
      <c r="AR27" s="457">
        <v>0</v>
      </c>
      <c r="AS27" s="457">
        <v>0</v>
      </c>
      <c r="AT27" s="457">
        <v>217</v>
      </c>
      <c r="AU27" s="457">
        <v>31</v>
      </c>
    </row>
    <row r="28" spans="1:47" ht="15">
      <c r="A28" s="205" t="s">
        <v>41</v>
      </c>
      <c r="B28" s="174">
        <v>172</v>
      </c>
      <c r="C28" s="208">
        <v>5</v>
      </c>
      <c r="D28" s="177">
        <v>17</v>
      </c>
      <c r="E28" s="417">
        <f t="shared" si="26"/>
        <v>120.76470588235294</v>
      </c>
      <c r="F28" s="194">
        <v>2053</v>
      </c>
      <c r="G28" s="178">
        <f t="shared" si="27"/>
        <v>11.936046511627907</v>
      </c>
      <c r="H28" s="177">
        <v>77</v>
      </c>
      <c r="I28" s="177">
        <v>12</v>
      </c>
      <c r="J28" s="418">
        <f t="shared" si="28"/>
        <v>6.416666666666667</v>
      </c>
      <c r="K28" s="180">
        <v>20</v>
      </c>
      <c r="L28" s="179">
        <f t="shared" si="29"/>
        <v>120.4</v>
      </c>
      <c r="M28" s="193">
        <v>2408</v>
      </c>
      <c r="N28" s="180">
        <f t="shared" si="18"/>
        <v>14</v>
      </c>
      <c r="O28" s="180">
        <v>65</v>
      </c>
      <c r="P28" s="179">
        <v>11</v>
      </c>
      <c r="Q28" s="275">
        <f t="shared" si="30"/>
        <v>5.909090909090909</v>
      </c>
      <c r="R28" s="415">
        <v>20</v>
      </c>
      <c r="S28" s="414">
        <f t="shared" si="31"/>
        <v>123.9</v>
      </c>
      <c r="T28" s="463">
        <v>2478</v>
      </c>
      <c r="U28" s="414">
        <f t="shared" si="19"/>
        <v>14.406976744186046</v>
      </c>
      <c r="V28" s="413">
        <v>83</v>
      </c>
      <c r="W28" s="413">
        <v>12</v>
      </c>
      <c r="X28" s="419">
        <f t="shared" si="20"/>
        <v>6.916666666666667</v>
      </c>
      <c r="Y28" s="182">
        <f aca="true" t="shared" si="35" ref="Y28:Y34">F28+M28+T28</f>
        <v>6939</v>
      </c>
      <c r="Z28" s="182">
        <f t="shared" si="21"/>
        <v>40.343023255813954</v>
      </c>
      <c r="AA28" s="183">
        <f t="shared" si="21"/>
        <v>225</v>
      </c>
      <c r="AB28" s="183">
        <f t="shared" si="22"/>
        <v>1.308139534883721</v>
      </c>
      <c r="AC28" s="354">
        <f t="shared" si="23"/>
        <v>35</v>
      </c>
      <c r="AD28" s="184">
        <f t="shared" si="16"/>
        <v>57</v>
      </c>
      <c r="AE28" s="184">
        <f t="shared" si="34"/>
        <v>121.68823529411766</v>
      </c>
      <c r="AF28" s="440">
        <f t="shared" si="24"/>
        <v>0.7077723378212974</v>
      </c>
      <c r="AG28" s="447"/>
      <c r="AH28" s="447">
        <v>6939</v>
      </c>
      <c r="AI28" s="447"/>
      <c r="AJ28" s="457"/>
      <c r="AK28" s="457">
        <v>172</v>
      </c>
      <c r="AL28" s="457"/>
      <c r="AM28" s="457"/>
      <c r="AN28" s="457"/>
      <c r="AO28" s="457"/>
      <c r="AP28" s="457"/>
      <c r="AQ28" s="457"/>
      <c r="AR28" s="457"/>
      <c r="AS28" s="457"/>
      <c r="AT28" s="457">
        <v>172</v>
      </c>
      <c r="AU28" s="457"/>
    </row>
    <row r="29" spans="1:47" ht="12" customHeight="1">
      <c r="A29" s="205" t="s">
        <v>42</v>
      </c>
      <c r="B29" s="174">
        <v>237</v>
      </c>
      <c r="C29" s="208">
        <v>7</v>
      </c>
      <c r="D29" s="178">
        <v>17</v>
      </c>
      <c r="E29" s="417">
        <f t="shared" si="26"/>
        <v>163.47058823529412</v>
      </c>
      <c r="F29" s="194">
        <v>2779</v>
      </c>
      <c r="G29" s="178">
        <f t="shared" si="27"/>
        <v>11.725738396624472</v>
      </c>
      <c r="H29" s="177">
        <v>192</v>
      </c>
      <c r="I29" s="177">
        <v>30</v>
      </c>
      <c r="J29" s="418">
        <f t="shared" si="28"/>
        <v>6.4</v>
      </c>
      <c r="K29" s="179">
        <v>20</v>
      </c>
      <c r="L29" s="179">
        <f t="shared" si="29"/>
        <v>150.65</v>
      </c>
      <c r="M29" s="193">
        <v>3013</v>
      </c>
      <c r="N29" s="180">
        <f t="shared" si="18"/>
        <v>12.713080168776372</v>
      </c>
      <c r="O29" s="180">
        <v>308</v>
      </c>
      <c r="P29" s="179">
        <v>52</v>
      </c>
      <c r="Q29" s="275">
        <f t="shared" si="30"/>
        <v>5.923076923076923</v>
      </c>
      <c r="R29" s="415">
        <v>20</v>
      </c>
      <c r="S29" s="414">
        <f t="shared" si="31"/>
        <v>172.2</v>
      </c>
      <c r="T29" s="463">
        <v>3444</v>
      </c>
      <c r="U29" s="414">
        <f t="shared" si="19"/>
        <v>14.531645569620252</v>
      </c>
      <c r="V29" s="413">
        <v>242</v>
      </c>
      <c r="W29" s="413">
        <v>39</v>
      </c>
      <c r="X29" s="419">
        <f t="shared" si="20"/>
        <v>6.205128205128205</v>
      </c>
      <c r="Y29" s="182">
        <f t="shared" si="35"/>
        <v>9236</v>
      </c>
      <c r="Z29" s="182">
        <f t="shared" si="21"/>
        <v>38.970464135021096</v>
      </c>
      <c r="AA29" s="183">
        <f t="shared" si="21"/>
        <v>742</v>
      </c>
      <c r="AB29" s="183">
        <f t="shared" si="22"/>
        <v>3.130801687763713</v>
      </c>
      <c r="AC29" s="183">
        <f t="shared" si="23"/>
        <v>121</v>
      </c>
      <c r="AD29" s="184">
        <f t="shared" si="16"/>
        <v>57</v>
      </c>
      <c r="AE29" s="184">
        <f t="shared" si="34"/>
        <v>162.10686274509803</v>
      </c>
      <c r="AF29" s="440">
        <f t="shared" si="24"/>
        <v>0.6836923532459841</v>
      </c>
      <c r="AG29" s="447"/>
      <c r="AH29" s="447">
        <v>7869</v>
      </c>
      <c r="AI29" s="447">
        <v>1367</v>
      </c>
      <c r="AJ29" s="457">
        <v>0</v>
      </c>
      <c r="AK29" s="457">
        <v>202</v>
      </c>
      <c r="AL29" s="457">
        <v>35</v>
      </c>
      <c r="AM29" s="457">
        <v>0</v>
      </c>
      <c r="AN29" s="457">
        <v>0</v>
      </c>
      <c r="AO29" s="457">
        <v>0</v>
      </c>
      <c r="AP29" s="457">
        <v>0</v>
      </c>
      <c r="AQ29" s="457">
        <v>0</v>
      </c>
      <c r="AR29" s="457">
        <v>0</v>
      </c>
      <c r="AS29" s="457">
        <v>0</v>
      </c>
      <c r="AT29" s="457">
        <v>202</v>
      </c>
      <c r="AU29" s="457">
        <v>35</v>
      </c>
    </row>
    <row r="30" spans="1:47" s="152" customFormat="1" ht="15">
      <c r="A30" s="174" t="s">
        <v>43</v>
      </c>
      <c r="B30" s="174">
        <v>258</v>
      </c>
      <c r="C30" s="186">
        <v>10</v>
      </c>
      <c r="D30" s="176">
        <v>17</v>
      </c>
      <c r="E30" s="417">
        <f t="shared" si="26"/>
        <v>203</v>
      </c>
      <c r="F30" s="194">
        <v>3451</v>
      </c>
      <c r="G30" s="178">
        <f t="shared" si="27"/>
        <v>13.375968992248062</v>
      </c>
      <c r="H30" s="177">
        <v>396</v>
      </c>
      <c r="I30" s="177">
        <v>50</v>
      </c>
      <c r="J30" s="418">
        <f t="shared" si="28"/>
        <v>7.92</v>
      </c>
      <c r="K30" s="416">
        <v>20</v>
      </c>
      <c r="L30" s="179">
        <f t="shared" si="29"/>
        <v>182.7</v>
      </c>
      <c r="M30" s="193">
        <v>3654</v>
      </c>
      <c r="N30" s="180">
        <f t="shared" si="18"/>
        <v>14.162790697674419</v>
      </c>
      <c r="O30" s="180">
        <v>499</v>
      </c>
      <c r="P30" s="179">
        <v>79</v>
      </c>
      <c r="Q30" s="275">
        <f t="shared" si="30"/>
        <v>6.3164556962025316</v>
      </c>
      <c r="R30" s="415">
        <v>20</v>
      </c>
      <c r="S30" s="414">
        <f t="shared" si="31"/>
        <v>213</v>
      </c>
      <c r="T30" s="463">
        <v>4260</v>
      </c>
      <c r="U30" s="414">
        <f t="shared" si="19"/>
        <v>16.511627906976745</v>
      </c>
      <c r="V30" s="413">
        <v>308</v>
      </c>
      <c r="W30" s="413">
        <v>48</v>
      </c>
      <c r="X30" s="419">
        <f t="shared" si="20"/>
        <v>6.416666666666667</v>
      </c>
      <c r="Y30" s="182">
        <f t="shared" si="35"/>
        <v>11365</v>
      </c>
      <c r="Z30" s="182">
        <f t="shared" si="21"/>
        <v>44.05038759689923</v>
      </c>
      <c r="AA30" s="183">
        <f t="shared" si="21"/>
        <v>1203</v>
      </c>
      <c r="AB30" s="183">
        <f t="shared" si="22"/>
        <v>4.662790697674419</v>
      </c>
      <c r="AC30" s="183">
        <f t="shared" si="23"/>
        <v>177</v>
      </c>
      <c r="AD30" s="184">
        <f t="shared" si="16"/>
        <v>57</v>
      </c>
      <c r="AE30" s="184">
        <f t="shared" si="34"/>
        <v>199.5666666666667</v>
      </c>
      <c r="AF30" s="440">
        <f t="shared" si="24"/>
        <v>0.7728138174894601</v>
      </c>
      <c r="AG30" s="447"/>
      <c r="AH30" s="447">
        <v>11365</v>
      </c>
      <c r="AI30" s="447"/>
      <c r="AJ30" s="459"/>
      <c r="AK30" s="459">
        <v>258</v>
      </c>
      <c r="AL30" s="459"/>
      <c r="AM30" s="459"/>
      <c r="AN30" s="459">
        <v>103</v>
      </c>
      <c r="AO30" s="459"/>
      <c r="AP30" s="459"/>
      <c r="AQ30" s="459"/>
      <c r="AR30" s="459"/>
      <c r="AS30" s="459"/>
      <c r="AT30" s="459">
        <v>155</v>
      </c>
      <c r="AU30" s="459"/>
    </row>
    <row r="31" spans="1:47" ht="15">
      <c r="A31" s="205" t="s">
        <v>44</v>
      </c>
      <c r="B31" s="174">
        <v>285</v>
      </c>
      <c r="C31" s="208">
        <v>11</v>
      </c>
      <c r="D31" s="178">
        <v>17</v>
      </c>
      <c r="E31" s="417">
        <f t="shared" si="26"/>
        <v>197.1764705882353</v>
      </c>
      <c r="F31" s="194">
        <v>3352</v>
      </c>
      <c r="G31" s="178">
        <f t="shared" si="27"/>
        <v>11.761403508771929</v>
      </c>
      <c r="H31" s="177">
        <v>81</v>
      </c>
      <c r="I31" s="177">
        <v>12</v>
      </c>
      <c r="J31" s="418">
        <f t="shared" si="28"/>
        <v>6.75</v>
      </c>
      <c r="K31" s="179">
        <v>20</v>
      </c>
      <c r="L31" s="179">
        <f t="shared" si="29"/>
        <v>192.25</v>
      </c>
      <c r="M31" s="193">
        <v>3845</v>
      </c>
      <c r="N31" s="180">
        <f t="shared" si="18"/>
        <v>13.491228070175438</v>
      </c>
      <c r="O31" s="180">
        <v>204</v>
      </c>
      <c r="P31" s="179">
        <v>19</v>
      </c>
      <c r="Q31" s="275">
        <f t="shared" si="30"/>
        <v>10.736842105263158</v>
      </c>
      <c r="R31" s="415">
        <v>20</v>
      </c>
      <c r="S31" s="414">
        <f t="shared" si="31"/>
        <v>209.3</v>
      </c>
      <c r="T31" s="464">
        <v>4186</v>
      </c>
      <c r="U31" s="414">
        <f>T31/B31</f>
        <v>14.687719298245614</v>
      </c>
      <c r="V31" s="413">
        <v>96</v>
      </c>
      <c r="W31" s="413">
        <v>16</v>
      </c>
      <c r="X31" s="419">
        <f t="shared" si="20"/>
        <v>6</v>
      </c>
      <c r="Y31" s="182">
        <f t="shared" si="35"/>
        <v>11383</v>
      </c>
      <c r="Z31" s="182">
        <f t="shared" si="21"/>
        <v>39.940350877192984</v>
      </c>
      <c r="AA31" s="183">
        <f>H31+O31+V31</f>
        <v>381</v>
      </c>
      <c r="AB31" s="183">
        <f t="shared" si="22"/>
        <v>1.3368421052631578</v>
      </c>
      <c r="AC31" s="183">
        <f t="shared" si="23"/>
        <v>47</v>
      </c>
      <c r="AD31" s="184">
        <f t="shared" si="16"/>
        <v>57</v>
      </c>
      <c r="AE31" s="184">
        <f t="shared" si="34"/>
        <v>199.57549019607845</v>
      </c>
      <c r="AF31" s="440">
        <f t="shared" si="24"/>
        <v>0.7007079101261927</v>
      </c>
      <c r="AG31" s="447"/>
      <c r="AH31" s="447">
        <v>11383</v>
      </c>
      <c r="AI31" s="447"/>
      <c r="AJ31" s="457"/>
      <c r="AK31" s="457">
        <v>285</v>
      </c>
      <c r="AL31" s="457"/>
      <c r="AM31" s="457"/>
      <c r="AN31" s="457"/>
      <c r="AO31" s="457"/>
      <c r="AP31" s="457"/>
      <c r="AQ31" s="457"/>
      <c r="AR31" s="457"/>
      <c r="AS31" s="457"/>
      <c r="AT31" s="457">
        <v>285</v>
      </c>
      <c r="AU31" s="457"/>
    </row>
    <row r="32" spans="1:47" ht="22.5">
      <c r="A32" s="469" t="s">
        <v>136</v>
      </c>
      <c r="B32" s="174"/>
      <c r="C32" s="208"/>
      <c r="D32" s="178"/>
      <c r="E32" s="417" t="e">
        <f t="shared" si="26"/>
        <v>#DIV/0!</v>
      </c>
      <c r="F32" s="194"/>
      <c r="G32" s="178" t="e">
        <f t="shared" si="27"/>
        <v>#DIV/0!</v>
      </c>
      <c r="H32" s="177"/>
      <c r="I32" s="177"/>
      <c r="J32" s="418" t="e">
        <f t="shared" si="28"/>
        <v>#DIV/0!</v>
      </c>
      <c r="K32" s="179"/>
      <c r="L32" s="179"/>
      <c r="M32" s="193"/>
      <c r="N32" s="180"/>
      <c r="O32" s="180"/>
      <c r="P32" s="179"/>
      <c r="Q32" s="470"/>
      <c r="R32" s="415"/>
      <c r="S32" s="414"/>
      <c r="T32" s="464"/>
      <c r="U32" s="414"/>
      <c r="V32" s="413"/>
      <c r="W32" s="413"/>
      <c r="X32" s="419"/>
      <c r="Y32" s="182"/>
      <c r="Z32" s="182"/>
      <c r="AA32" s="183"/>
      <c r="AB32" s="183"/>
      <c r="AC32" s="183"/>
      <c r="AD32" s="184"/>
      <c r="AE32" s="184"/>
      <c r="AF32" s="440"/>
      <c r="AG32" s="447"/>
      <c r="AH32" s="447"/>
      <c r="AI32" s="447"/>
      <c r="AJ32" s="457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</row>
    <row r="33" spans="1:47" s="83" customFormat="1" ht="12.75" customHeight="1">
      <c r="A33" s="214" t="s">
        <v>17</v>
      </c>
      <c r="B33" s="214">
        <f>SUM(B21:B31)</f>
        <v>2575</v>
      </c>
      <c r="C33" s="214">
        <f>SUM(C21:C31)</f>
        <v>91</v>
      </c>
      <c r="D33" s="214">
        <f>SUM(D21:D31)</f>
        <v>187</v>
      </c>
      <c r="E33" s="215">
        <f>SUM(E21:E31)</f>
        <v>1808.5882352941176</v>
      </c>
      <c r="F33" s="214">
        <f>SUM(F21:F31)</f>
        <v>30746</v>
      </c>
      <c r="G33" s="216">
        <f>F33/B33</f>
        <v>11.940194174757282</v>
      </c>
      <c r="H33" s="217">
        <f>SUM(H21:H31)</f>
        <v>2160</v>
      </c>
      <c r="I33" s="217">
        <f>SUM(I21:I31)</f>
        <v>283</v>
      </c>
      <c r="J33" s="217">
        <f>H33/I33</f>
        <v>7.6325088339222615</v>
      </c>
      <c r="K33" s="198">
        <f>SUM(K21:K31)</f>
        <v>220</v>
      </c>
      <c r="L33" s="198">
        <f>SUM(L21:L31)</f>
        <v>1661.0500000000002</v>
      </c>
      <c r="M33" s="198">
        <f>SUM(M21:M31)</f>
        <v>33221</v>
      </c>
      <c r="N33" s="216">
        <f>M33/B33</f>
        <v>12.901359223300972</v>
      </c>
      <c r="O33" s="217">
        <f>SUM(O21:O31)</f>
        <v>3433</v>
      </c>
      <c r="P33" s="217">
        <f>SUM(P21:P31)</f>
        <v>480</v>
      </c>
      <c r="Q33" s="216">
        <f>O33/P33</f>
        <v>7.152083333333334</v>
      </c>
      <c r="R33" s="198">
        <f>SUM(R21:R31)</f>
        <v>220</v>
      </c>
      <c r="S33" s="198">
        <f>SUM(S21:S31)</f>
        <v>1864.0500000000002</v>
      </c>
      <c r="T33" s="198">
        <f>SUM(T21:T31)</f>
        <v>37281</v>
      </c>
      <c r="U33" s="216">
        <f>T33/B33</f>
        <v>14.478058252427184</v>
      </c>
      <c r="V33" s="216">
        <f>SUM(V21:V31)</f>
        <v>2295</v>
      </c>
      <c r="W33" s="216">
        <f>SUM(W21:W31)</f>
        <v>330</v>
      </c>
      <c r="X33" s="197">
        <f>V33/W33</f>
        <v>6.954545454545454</v>
      </c>
      <c r="Y33" s="197">
        <f>F33+M33+T33</f>
        <v>101248</v>
      </c>
      <c r="Z33" s="197">
        <f>Y33/B33</f>
        <v>39.319611650485434</v>
      </c>
      <c r="AA33" s="216">
        <f>H33+O33+V33</f>
        <v>7888</v>
      </c>
      <c r="AB33" s="203">
        <f t="shared" si="22"/>
        <v>3.0633009708737866</v>
      </c>
      <c r="AC33" s="203">
        <f t="shared" si="23"/>
        <v>1093</v>
      </c>
      <c r="AD33" s="204">
        <f>SUM(AD21,AD22,AD23,AD24,AD25,AD26,AD27,AD28,AD29,AD30,AD31)/11</f>
        <v>57</v>
      </c>
      <c r="AE33" s="204">
        <f>(E33+L33+S33)/3</f>
        <v>1777.8960784313724</v>
      </c>
      <c r="AF33" s="442">
        <f>Z33/AD33</f>
        <v>0.6898177482541304</v>
      </c>
      <c r="AG33" s="448">
        <f>SUM(AG21:AG31)</f>
        <v>0</v>
      </c>
      <c r="AH33" s="448">
        <f aca="true" t="shared" si="36" ref="AH33:AT33">SUM(AH21:AH31)</f>
        <v>98200</v>
      </c>
      <c r="AI33" s="448">
        <f t="shared" si="36"/>
        <v>3048</v>
      </c>
      <c r="AJ33" s="448">
        <f t="shared" si="36"/>
        <v>0</v>
      </c>
      <c r="AK33" s="448">
        <f t="shared" si="36"/>
        <v>2459</v>
      </c>
      <c r="AL33" s="448">
        <f>SUM(AL21:AL31)</f>
        <v>116</v>
      </c>
      <c r="AM33" s="448">
        <f t="shared" si="36"/>
        <v>0</v>
      </c>
      <c r="AN33" s="448">
        <f t="shared" si="36"/>
        <v>504</v>
      </c>
      <c r="AO33" s="448">
        <f>SUM(AO21:AO31)</f>
        <v>50</v>
      </c>
      <c r="AP33" s="448">
        <f t="shared" si="36"/>
        <v>0</v>
      </c>
      <c r="AQ33" s="448">
        <f t="shared" si="36"/>
        <v>26</v>
      </c>
      <c r="AR33" s="448">
        <f t="shared" si="36"/>
        <v>0</v>
      </c>
      <c r="AS33" s="448">
        <f t="shared" si="36"/>
        <v>0</v>
      </c>
      <c r="AT33" s="448">
        <f t="shared" si="36"/>
        <v>1929</v>
      </c>
      <c r="AU33" s="448">
        <f>SUM(AU21:AU31)</f>
        <v>66</v>
      </c>
    </row>
    <row r="34" spans="1:47" ht="15">
      <c r="A34" s="218" t="s">
        <v>11</v>
      </c>
      <c r="B34" s="219">
        <f aca="true" t="shared" si="37" ref="B34:X34">B20+B33</f>
        <v>4026</v>
      </c>
      <c r="C34" s="219">
        <f t="shared" si="37"/>
        <v>155</v>
      </c>
      <c r="D34" s="219">
        <f t="shared" si="37"/>
        <v>475</v>
      </c>
      <c r="E34" s="220">
        <f t="shared" si="37"/>
        <v>2770.4632352941176</v>
      </c>
      <c r="F34" s="219">
        <f t="shared" si="37"/>
        <v>47034</v>
      </c>
      <c r="G34" s="220">
        <f t="shared" si="37"/>
        <v>23.165555994192154</v>
      </c>
      <c r="H34" s="219">
        <f t="shared" si="37"/>
        <v>3407</v>
      </c>
      <c r="I34" s="219">
        <f t="shared" si="37"/>
        <v>487</v>
      </c>
      <c r="J34" s="220">
        <f t="shared" si="37"/>
        <v>13.745253931961477</v>
      </c>
      <c r="K34" s="219">
        <f t="shared" si="37"/>
        <v>545</v>
      </c>
      <c r="L34" s="220">
        <f t="shared" si="37"/>
        <v>2552.363157894737</v>
      </c>
      <c r="M34" s="219">
        <f t="shared" si="37"/>
        <v>50454</v>
      </c>
      <c r="N34" s="220">
        <f t="shared" si="37"/>
        <v>24.777996025506347</v>
      </c>
      <c r="O34" s="219">
        <f t="shared" si="37"/>
        <v>5657</v>
      </c>
      <c r="P34" s="219">
        <f t="shared" si="37"/>
        <v>810</v>
      </c>
      <c r="Q34" s="220">
        <f t="shared" si="37"/>
        <v>13.891477272727272</v>
      </c>
      <c r="R34" s="219">
        <f t="shared" si="37"/>
        <v>556</v>
      </c>
      <c r="S34" s="220">
        <f t="shared" si="37"/>
        <v>2867.4685758513933</v>
      </c>
      <c r="T34" s="219">
        <f t="shared" si="37"/>
        <v>57188</v>
      </c>
      <c r="U34" s="220">
        <f t="shared" si="37"/>
        <v>28.197562042916502</v>
      </c>
      <c r="V34" s="219">
        <f t="shared" si="37"/>
        <v>3772</v>
      </c>
      <c r="W34" s="219">
        <f t="shared" si="37"/>
        <v>564</v>
      </c>
      <c r="X34" s="220">
        <f t="shared" si="37"/>
        <v>13.266511266511266</v>
      </c>
      <c r="Y34" s="220">
        <f t="shared" si="35"/>
        <v>154676</v>
      </c>
      <c r="Z34" s="220">
        <f>Y34/B34</f>
        <v>38.41927471435668</v>
      </c>
      <c r="AA34" s="219">
        <f>AA20+AA33</f>
        <v>12836</v>
      </c>
      <c r="AB34" s="220">
        <f>AB20+AB33</f>
        <v>6.4733629970626225</v>
      </c>
      <c r="AC34" s="219">
        <f>AC20+AC33</f>
        <v>1861</v>
      </c>
      <c r="AD34" s="220">
        <f>SUM(AD20,AD33)/2</f>
        <v>56.46875</v>
      </c>
      <c r="AE34" s="220">
        <f t="shared" si="34"/>
        <v>2730.0983230134157</v>
      </c>
      <c r="AF34" s="443">
        <f t="shared" si="24"/>
        <v>0.6803634703151156</v>
      </c>
      <c r="AG34" s="447"/>
      <c r="AH34" s="447"/>
      <c r="AI34" s="44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</row>
    <row r="35" spans="2:4" ht="15">
      <c r="B35" s="157"/>
      <c r="C35" s="158" t="s">
        <v>65</v>
      </c>
      <c r="D35" s="154"/>
    </row>
  </sheetData>
  <sheetProtection/>
  <mergeCells count="9">
    <mergeCell ref="AM1:AO1"/>
    <mergeCell ref="AP1:AR1"/>
    <mergeCell ref="AS1:AU1"/>
    <mergeCell ref="D1:J1"/>
    <mergeCell ref="K1:Q1"/>
    <mergeCell ref="R1:X1"/>
    <mergeCell ref="Y1:AD1"/>
    <mergeCell ref="AG1:AI1"/>
    <mergeCell ref="AJ1:AL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C1">
      <selection activeCell="I11" sqref="I11"/>
    </sheetView>
  </sheetViews>
  <sheetFormatPr defaultColWidth="9.140625" defaultRowHeight="15"/>
  <cols>
    <col min="1" max="1" width="19.00390625" style="0" customWidth="1"/>
    <col min="2" max="2" width="5.00390625" style="0" customWidth="1"/>
    <col min="3" max="4" width="5.7109375" style="0" customWidth="1"/>
    <col min="5" max="5" width="7.28125" style="0" customWidth="1"/>
    <col min="6" max="7" width="6.421875" style="0" customWidth="1"/>
    <col min="8" max="8" width="6.28125" style="0" customWidth="1"/>
    <col min="9" max="9" width="7.00390625" style="0" customWidth="1"/>
    <col min="10" max="10" width="8.28125" style="0" customWidth="1"/>
    <col min="11" max="11" width="6.7109375" style="0" customWidth="1"/>
    <col min="12" max="12" width="6.8515625" style="0" customWidth="1"/>
    <col min="18" max="18" width="7.8515625" style="0" customWidth="1"/>
    <col min="19" max="19" width="9.421875" style="0" customWidth="1"/>
    <col min="20" max="20" width="7.28125" style="0" customWidth="1"/>
    <col min="21" max="21" width="7.57421875" style="0" customWidth="1"/>
    <col min="22" max="22" width="5.8515625" style="0" customWidth="1"/>
    <col min="23" max="23" width="7.7109375" style="0" customWidth="1"/>
    <col min="24" max="24" width="6.57421875" style="0" customWidth="1"/>
    <col min="25" max="25" width="7.57421875" style="0" customWidth="1"/>
  </cols>
  <sheetData>
    <row r="1" spans="1:32" ht="19.5" customHeight="1">
      <c r="A1" s="221"/>
      <c r="B1" s="221"/>
      <c r="C1" s="221"/>
      <c r="D1" s="534" t="s">
        <v>89</v>
      </c>
      <c r="E1" s="535"/>
      <c r="F1" s="535"/>
      <c r="G1" s="535"/>
      <c r="H1" s="535"/>
      <c r="I1" s="535"/>
      <c r="J1" s="536"/>
      <c r="K1" s="537" t="s">
        <v>81</v>
      </c>
      <c r="L1" s="538"/>
      <c r="M1" s="538"/>
      <c r="N1" s="538"/>
      <c r="O1" s="538"/>
      <c r="P1" s="538"/>
      <c r="Q1" s="539"/>
      <c r="R1" s="528" t="s">
        <v>82</v>
      </c>
      <c r="S1" s="528"/>
      <c r="T1" s="528"/>
      <c r="U1" s="528"/>
      <c r="V1" s="528"/>
      <c r="W1" s="528"/>
      <c r="X1" s="528"/>
      <c r="Y1" s="540" t="s">
        <v>127</v>
      </c>
      <c r="Z1" s="541"/>
      <c r="AA1" s="541"/>
      <c r="AB1" s="541"/>
      <c r="AC1" s="541"/>
      <c r="AD1" s="541"/>
      <c r="AE1" s="160"/>
      <c r="AF1" s="222"/>
    </row>
    <row r="2" spans="1:32" ht="75.75" customHeight="1">
      <c r="A2" s="221"/>
      <c r="B2" s="221" t="s">
        <v>0</v>
      </c>
      <c r="C2" s="221" t="s">
        <v>1</v>
      </c>
      <c r="D2" s="223" t="s">
        <v>4</v>
      </c>
      <c r="E2" s="224" t="s">
        <v>3</v>
      </c>
      <c r="F2" s="225" t="s">
        <v>2</v>
      </c>
      <c r="G2" s="223" t="s">
        <v>15</v>
      </c>
      <c r="H2" s="226" t="s">
        <v>7</v>
      </c>
      <c r="I2" s="226" t="s">
        <v>6</v>
      </c>
      <c r="J2" s="226" t="s">
        <v>8</v>
      </c>
      <c r="K2" s="227" t="s">
        <v>4</v>
      </c>
      <c r="L2" s="227" t="s">
        <v>3</v>
      </c>
      <c r="M2" s="228" t="s">
        <v>2</v>
      </c>
      <c r="N2" s="227" t="s">
        <v>5</v>
      </c>
      <c r="O2" s="229" t="s">
        <v>7</v>
      </c>
      <c r="P2" s="229" t="s">
        <v>6</v>
      </c>
      <c r="Q2" s="230" t="s">
        <v>8</v>
      </c>
      <c r="R2" s="168" t="s">
        <v>4</v>
      </c>
      <c r="S2" s="168" t="s">
        <v>3</v>
      </c>
      <c r="T2" s="169" t="s">
        <v>2</v>
      </c>
      <c r="U2" s="168" t="s">
        <v>5</v>
      </c>
      <c r="V2" s="170" t="s">
        <v>7</v>
      </c>
      <c r="W2" s="170" t="s">
        <v>6</v>
      </c>
      <c r="X2" s="170" t="s">
        <v>8</v>
      </c>
      <c r="Y2" s="231" t="s">
        <v>2</v>
      </c>
      <c r="Z2" s="231" t="s">
        <v>9</v>
      </c>
      <c r="AA2" s="172" t="s">
        <v>7</v>
      </c>
      <c r="AB2" s="172" t="s">
        <v>13</v>
      </c>
      <c r="AC2" s="172" t="s">
        <v>6</v>
      </c>
      <c r="AD2" s="232" t="s">
        <v>10</v>
      </c>
      <c r="AE2" s="232" t="s">
        <v>12</v>
      </c>
      <c r="AF2" s="173" t="s">
        <v>14</v>
      </c>
    </row>
    <row r="3" spans="1:32" ht="15">
      <c r="A3" s="174" t="s">
        <v>18</v>
      </c>
      <c r="B3" s="174">
        <v>46</v>
      </c>
      <c r="C3" s="233">
        <v>2</v>
      </c>
      <c r="D3" s="234">
        <v>22</v>
      </c>
      <c r="E3" s="420">
        <f aca="true" t="shared" si="0" ref="E3:E19">F3/D3</f>
        <v>25.863636363636363</v>
      </c>
      <c r="F3" s="234">
        <v>569</v>
      </c>
      <c r="G3" s="276">
        <f>F3/B3</f>
        <v>12.369565217391305</v>
      </c>
      <c r="H3" s="420">
        <v>99</v>
      </c>
      <c r="I3" s="420">
        <v>26</v>
      </c>
      <c r="J3" s="420">
        <f aca="true" t="shared" si="1" ref="J3:J19">H3/I3</f>
        <v>3.8076923076923075</v>
      </c>
      <c r="K3" s="237">
        <v>18</v>
      </c>
      <c r="L3" s="237">
        <f>M3/K3</f>
        <v>29.88888888888889</v>
      </c>
      <c r="M3" s="228">
        <v>538</v>
      </c>
      <c r="N3" s="238">
        <f>M3/B3</f>
        <v>11.695652173913043</v>
      </c>
      <c r="O3" s="180">
        <v>30</v>
      </c>
      <c r="P3" s="180">
        <v>13</v>
      </c>
      <c r="Q3" s="239">
        <f>O3/P3</f>
        <v>2.3076923076923075</v>
      </c>
      <c r="R3" s="413">
        <v>19</v>
      </c>
      <c r="S3" s="419">
        <f>T3/R3</f>
        <v>27.63157894736842</v>
      </c>
      <c r="T3" s="413">
        <v>525</v>
      </c>
      <c r="U3" s="419">
        <f>T3/B3</f>
        <v>11.41304347826087</v>
      </c>
      <c r="V3" s="413">
        <v>25</v>
      </c>
      <c r="W3" s="413">
        <v>8</v>
      </c>
      <c r="X3" s="419">
        <f>V3/W3</f>
        <v>3.125</v>
      </c>
      <c r="Y3" s="181">
        <f aca="true" t="shared" si="2" ref="Y3:Y18">F3+M3+T3</f>
        <v>1632</v>
      </c>
      <c r="Z3" s="182">
        <f aca="true" t="shared" si="3" ref="Z3:Z18">G3+N3+U3</f>
        <v>35.47826086956522</v>
      </c>
      <c r="AA3" s="183">
        <f aca="true" t="shared" si="4" ref="AA3:AA19">H3+O3+V3</f>
        <v>154</v>
      </c>
      <c r="AB3" s="183">
        <f aca="true" t="shared" si="5" ref="AB3:AB18">AA3/B3</f>
        <v>3.347826086956522</v>
      </c>
      <c r="AC3" s="183">
        <f aca="true" t="shared" si="6" ref="AC3:AC18">I3+P3+W3</f>
        <v>47</v>
      </c>
      <c r="AD3" s="184">
        <f aca="true" t="shared" si="7" ref="AD3:AD18">D3+K3+R3</f>
        <v>59</v>
      </c>
      <c r="AE3" s="184">
        <f aca="true" t="shared" si="8" ref="AE3:AE18">(E3+L3+S3)/3</f>
        <v>27.794701399964556</v>
      </c>
      <c r="AF3" s="240">
        <f aca="true" t="shared" si="9" ref="AF3:AF18">Z3/AD3</f>
        <v>0.6013264554163597</v>
      </c>
    </row>
    <row r="4" spans="1:32" ht="15">
      <c r="A4" s="174" t="s">
        <v>66</v>
      </c>
      <c r="B4" s="174">
        <v>82</v>
      </c>
      <c r="C4" s="186">
        <v>3</v>
      </c>
      <c r="D4" s="234">
        <v>22</v>
      </c>
      <c r="E4" s="420">
        <f t="shared" si="0"/>
        <v>63.36363636363637</v>
      </c>
      <c r="F4" s="234">
        <v>1394</v>
      </c>
      <c r="G4" s="276">
        <f>F4/B4</f>
        <v>17</v>
      </c>
      <c r="H4" s="420">
        <v>89</v>
      </c>
      <c r="I4" s="420">
        <v>23</v>
      </c>
      <c r="J4" s="420">
        <f t="shared" si="1"/>
        <v>3.869565217391304</v>
      </c>
      <c r="K4" s="237">
        <v>18</v>
      </c>
      <c r="L4" s="237">
        <f aca="true" t="shared" si="10" ref="L4:L19">M4/K4</f>
        <v>62.55555555555556</v>
      </c>
      <c r="M4" s="228">
        <v>1126</v>
      </c>
      <c r="N4" s="238">
        <f>M4/B4</f>
        <v>13.731707317073171</v>
      </c>
      <c r="O4" s="180">
        <v>72</v>
      </c>
      <c r="P4" s="180">
        <v>16</v>
      </c>
      <c r="Q4" s="239">
        <f aca="true" t="shared" si="11" ref="Q4:Q19">O4/P4</f>
        <v>4.5</v>
      </c>
      <c r="R4" s="413">
        <v>19</v>
      </c>
      <c r="S4" s="419">
        <f aca="true" t="shared" si="12" ref="S4:S19">T4/R4</f>
        <v>66.6842105263158</v>
      </c>
      <c r="T4" s="413">
        <v>1267</v>
      </c>
      <c r="U4" s="419">
        <f aca="true" t="shared" si="13" ref="U4:U19">T4/B4</f>
        <v>15.451219512195122</v>
      </c>
      <c r="V4" s="413">
        <v>99</v>
      </c>
      <c r="W4" s="413">
        <v>18</v>
      </c>
      <c r="X4" s="419">
        <f aca="true" t="shared" si="14" ref="X4:X19">V4/W4</f>
        <v>5.5</v>
      </c>
      <c r="Y4" s="181">
        <f t="shared" si="2"/>
        <v>3787</v>
      </c>
      <c r="Z4" s="182">
        <f t="shared" si="3"/>
        <v>46.1829268292683</v>
      </c>
      <c r="AA4" s="183">
        <f t="shared" si="4"/>
        <v>260</v>
      </c>
      <c r="AB4" s="183">
        <f t="shared" si="5"/>
        <v>3.1707317073170733</v>
      </c>
      <c r="AC4" s="183">
        <f t="shared" si="6"/>
        <v>57</v>
      </c>
      <c r="AD4" s="184">
        <f t="shared" si="7"/>
        <v>59</v>
      </c>
      <c r="AE4" s="184">
        <f t="shared" si="8"/>
        <v>64.20113414850256</v>
      </c>
      <c r="AF4" s="240">
        <f t="shared" si="9"/>
        <v>0.7827614716825135</v>
      </c>
    </row>
    <row r="5" spans="1:32" ht="15">
      <c r="A5" s="174" t="s">
        <v>20</v>
      </c>
      <c r="B5" s="174">
        <v>78</v>
      </c>
      <c r="C5" s="186">
        <v>4</v>
      </c>
      <c r="D5" s="234">
        <v>22</v>
      </c>
      <c r="E5" s="420">
        <f t="shared" si="0"/>
        <v>52.63636363636363</v>
      </c>
      <c r="F5" s="234">
        <v>1158</v>
      </c>
      <c r="G5" s="276">
        <f aca="true" t="shared" si="15" ref="G5:G19">F5/B5</f>
        <v>14.846153846153847</v>
      </c>
      <c r="H5" s="420">
        <v>107</v>
      </c>
      <c r="I5" s="420">
        <v>11</v>
      </c>
      <c r="J5" s="420">
        <f t="shared" si="1"/>
        <v>9.727272727272727</v>
      </c>
      <c r="K5" s="237">
        <v>18</v>
      </c>
      <c r="L5" s="237">
        <f t="shared" si="10"/>
        <v>58.94444444444444</v>
      </c>
      <c r="M5" s="228">
        <v>1061</v>
      </c>
      <c r="N5" s="238">
        <f aca="true" t="shared" si="16" ref="N5:N16">M5/B5</f>
        <v>13.602564102564102</v>
      </c>
      <c r="O5" s="180">
        <v>70</v>
      </c>
      <c r="P5" s="180">
        <v>7</v>
      </c>
      <c r="Q5" s="239">
        <f t="shared" si="11"/>
        <v>10</v>
      </c>
      <c r="R5" s="413">
        <v>19</v>
      </c>
      <c r="S5" s="419">
        <f t="shared" si="12"/>
        <v>56.578947368421055</v>
      </c>
      <c r="T5" s="413">
        <v>1075</v>
      </c>
      <c r="U5" s="419">
        <f t="shared" si="13"/>
        <v>13.782051282051283</v>
      </c>
      <c r="V5" s="413">
        <v>57</v>
      </c>
      <c r="W5" s="413">
        <v>6</v>
      </c>
      <c r="X5" s="419">
        <f t="shared" si="14"/>
        <v>9.5</v>
      </c>
      <c r="Y5" s="181">
        <f t="shared" si="2"/>
        <v>3294</v>
      </c>
      <c r="Z5" s="182">
        <f t="shared" si="3"/>
        <v>42.23076923076923</v>
      </c>
      <c r="AA5" s="183">
        <f t="shared" si="4"/>
        <v>234</v>
      </c>
      <c r="AB5" s="183">
        <f t="shared" si="5"/>
        <v>3</v>
      </c>
      <c r="AC5" s="183">
        <f t="shared" si="6"/>
        <v>24</v>
      </c>
      <c r="AD5" s="184">
        <f t="shared" si="7"/>
        <v>59</v>
      </c>
      <c r="AE5" s="184">
        <f t="shared" si="8"/>
        <v>56.053251816409706</v>
      </c>
      <c r="AF5" s="240">
        <f t="shared" si="9"/>
        <v>0.7157757496740548</v>
      </c>
    </row>
    <row r="6" spans="1:32" ht="15">
      <c r="A6" s="174" t="s">
        <v>21</v>
      </c>
      <c r="B6" s="187">
        <v>45</v>
      </c>
      <c r="C6" s="188">
        <v>2</v>
      </c>
      <c r="D6" s="473">
        <v>21</v>
      </c>
      <c r="E6" s="420">
        <f t="shared" si="0"/>
        <v>26.857142857142858</v>
      </c>
      <c r="F6" s="234">
        <v>564</v>
      </c>
      <c r="G6" s="276">
        <f t="shared" si="15"/>
        <v>12.533333333333333</v>
      </c>
      <c r="H6" s="420">
        <v>50</v>
      </c>
      <c r="I6" s="420">
        <v>8</v>
      </c>
      <c r="J6" s="420">
        <f t="shared" si="1"/>
        <v>6.25</v>
      </c>
      <c r="K6" s="237">
        <v>18</v>
      </c>
      <c r="L6" s="237">
        <f t="shared" si="10"/>
        <v>27.88888888888889</v>
      </c>
      <c r="M6" s="228">
        <v>502</v>
      </c>
      <c r="N6" s="238">
        <f t="shared" si="16"/>
        <v>11.155555555555555</v>
      </c>
      <c r="O6" s="180">
        <v>34</v>
      </c>
      <c r="P6" s="180">
        <v>8</v>
      </c>
      <c r="Q6" s="239">
        <f t="shared" si="11"/>
        <v>4.25</v>
      </c>
      <c r="R6" s="413">
        <v>19</v>
      </c>
      <c r="S6" s="419">
        <f t="shared" si="12"/>
        <v>18.36842105263158</v>
      </c>
      <c r="T6" s="413">
        <v>349</v>
      </c>
      <c r="U6" s="419">
        <f t="shared" si="13"/>
        <v>7.7555555555555555</v>
      </c>
      <c r="V6" s="413">
        <v>9</v>
      </c>
      <c r="W6" s="413">
        <v>2</v>
      </c>
      <c r="X6" s="419">
        <f t="shared" si="14"/>
        <v>4.5</v>
      </c>
      <c r="Y6" s="181">
        <f t="shared" si="2"/>
        <v>1415</v>
      </c>
      <c r="Z6" s="182">
        <f t="shared" si="3"/>
        <v>31.444444444444446</v>
      </c>
      <c r="AA6" s="183">
        <f t="shared" si="4"/>
        <v>93</v>
      </c>
      <c r="AB6" s="183">
        <f t="shared" si="5"/>
        <v>2.066666666666667</v>
      </c>
      <c r="AC6" s="183">
        <f t="shared" si="6"/>
        <v>18</v>
      </c>
      <c r="AD6" s="184">
        <f t="shared" si="7"/>
        <v>58</v>
      </c>
      <c r="AE6" s="184">
        <f t="shared" si="8"/>
        <v>24.371484266221106</v>
      </c>
      <c r="AF6" s="240">
        <f t="shared" si="9"/>
        <v>0.5421455938697318</v>
      </c>
    </row>
    <row r="7" spans="1:32" ht="15">
      <c r="A7" s="174" t="s">
        <v>22</v>
      </c>
      <c r="B7" s="174">
        <v>11</v>
      </c>
      <c r="C7" s="233">
        <v>1</v>
      </c>
      <c r="D7" s="234">
        <v>22</v>
      </c>
      <c r="E7" s="420">
        <f t="shared" si="0"/>
        <v>10.818181818181818</v>
      </c>
      <c r="F7" s="234">
        <v>238</v>
      </c>
      <c r="G7" s="276">
        <f t="shared" si="15"/>
        <v>21.636363636363637</v>
      </c>
      <c r="H7" s="420">
        <v>23</v>
      </c>
      <c r="I7" s="420">
        <v>3</v>
      </c>
      <c r="J7" s="420">
        <f t="shared" si="1"/>
        <v>7.666666666666667</v>
      </c>
      <c r="K7" s="237">
        <v>18</v>
      </c>
      <c r="L7" s="237">
        <f t="shared" si="10"/>
        <v>11.666666666666666</v>
      </c>
      <c r="M7" s="228">
        <v>210</v>
      </c>
      <c r="N7" s="238">
        <f t="shared" si="16"/>
        <v>19.09090909090909</v>
      </c>
      <c r="O7" s="180">
        <v>14</v>
      </c>
      <c r="P7" s="180">
        <v>3</v>
      </c>
      <c r="Q7" s="239">
        <f t="shared" si="11"/>
        <v>4.666666666666667</v>
      </c>
      <c r="R7" s="489">
        <v>19</v>
      </c>
      <c r="S7" s="490">
        <v>11.947368421052632</v>
      </c>
      <c r="T7" s="489">
        <v>227</v>
      </c>
      <c r="U7" s="490">
        <v>15.133333333333333</v>
      </c>
      <c r="V7" s="489">
        <v>10</v>
      </c>
      <c r="W7" s="489">
        <v>1</v>
      </c>
      <c r="X7" s="490">
        <v>10</v>
      </c>
      <c r="Y7" s="181">
        <f t="shared" si="2"/>
        <v>675</v>
      </c>
      <c r="Z7" s="182">
        <f t="shared" si="3"/>
        <v>55.86060606060606</v>
      </c>
      <c r="AA7" s="183">
        <f t="shared" si="4"/>
        <v>47</v>
      </c>
      <c r="AB7" s="183">
        <f t="shared" si="5"/>
        <v>4.2727272727272725</v>
      </c>
      <c r="AC7" s="183">
        <f t="shared" si="6"/>
        <v>7</v>
      </c>
      <c r="AD7" s="184">
        <f t="shared" si="7"/>
        <v>59</v>
      </c>
      <c r="AE7" s="184">
        <f t="shared" si="8"/>
        <v>11.477405635300372</v>
      </c>
      <c r="AF7" s="240">
        <f t="shared" si="9"/>
        <v>0.9467899332306112</v>
      </c>
    </row>
    <row r="8" spans="1:32" ht="15">
      <c r="A8" s="174" t="s">
        <v>23</v>
      </c>
      <c r="B8" s="174">
        <v>233</v>
      </c>
      <c r="C8" s="186">
        <v>9</v>
      </c>
      <c r="D8" s="234">
        <v>22</v>
      </c>
      <c r="E8" s="420">
        <f t="shared" si="0"/>
        <v>150.22727272727272</v>
      </c>
      <c r="F8" s="234">
        <v>3305</v>
      </c>
      <c r="G8" s="276">
        <f t="shared" si="15"/>
        <v>14.184549356223176</v>
      </c>
      <c r="H8" s="420">
        <v>338</v>
      </c>
      <c r="I8" s="420">
        <v>42</v>
      </c>
      <c r="J8" s="420">
        <f t="shared" si="1"/>
        <v>8.047619047619047</v>
      </c>
      <c r="K8" s="237">
        <v>18</v>
      </c>
      <c r="L8" s="237">
        <f t="shared" si="10"/>
        <v>181.44444444444446</v>
      </c>
      <c r="M8" s="228">
        <v>3266</v>
      </c>
      <c r="N8" s="238">
        <f t="shared" si="16"/>
        <v>14.017167381974248</v>
      </c>
      <c r="O8" s="180">
        <v>233</v>
      </c>
      <c r="P8" s="180">
        <v>24</v>
      </c>
      <c r="Q8" s="239">
        <f t="shared" si="11"/>
        <v>9.708333333333334</v>
      </c>
      <c r="R8" s="413">
        <v>19</v>
      </c>
      <c r="S8" s="419">
        <f t="shared" si="12"/>
        <v>138.73684210526315</v>
      </c>
      <c r="T8" s="413">
        <v>2636</v>
      </c>
      <c r="U8" s="419">
        <f t="shared" si="13"/>
        <v>11.313304721030043</v>
      </c>
      <c r="V8" s="413">
        <v>201</v>
      </c>
      <c r="W8" s="413">
        <v>25</v>
      </c>
      <c r="X8" s="419">
        <f t="shared" si="14"/>
        <v>8.04</v>
      </c>
      <c r="Y8" s="181">
        <f t="shared" si="2"/>
        <v>9207</v>
      </c>
      <c r="Z8" s="182">
        <f t="shared" si="3"/>
        <v>39.51502145922747</v>
      </c>
      <c r="AA8" s="183">
        <f t="shared" si="4"/>
        <v>772</v>
      </c>
      <c r="AB8" s="183">
        <f t="shared" si="5"/>
        <v>3.313304721030043</v>
      </c>
      <c r="AC8" s="183">
        <f t="shared" si="6"/>
        <v>91</v>
      </c>
      <c r="AD8" s="184">
        <f t="shared" si="7"/>
        <v>59</v>
      </c>
      <c r="AE8" s="184">
        <f t="shared" si="8"/>
        <v>156.80285309232679</v>
      </c>
      <c r="AF8" s="240">
        <f t="shared" si="9"/>
        <v>0.6697461264275842</v>
      </c>
    </row>
    <row r="9" spans="1:32" ht="15">
      <c r="A9" s="174" t="s">
        <v>24</v>
      </c>
      <c r="B9" s="174">
        <v>143</v>
      </c>
      <c r="C9" s="186">
        <v>6</v>
      </c>
      <c r="D9" s="234">
        <v>22</v>
      </c>
      <c r="E9" s="420">
        <f t="shared" si="0"/>
        <v>122.04545454545455</v>
      </c>
      <c r="F9" s="234">
        <v>2685</v>
      </c>
      <c r="G9" s="276">
        <f t="shared" si="15"/>
        <v>18.776223776223777</v>
      </c>
      <c r="H9" s="420">
        <v>78</v>
      </c>
      <c r="I9" s="420">
        <v>13</v>
      </c>
      <c r="J9" s="420">
        <f t="shared" si="1"/>
        <v>6</v>
      </c>
      <c r="K9" s="237">
        <v>18</v>
      </c>
      <c r="L9" s="237">
        <f t="shared" si="10"/>
        <v>108.11111111111111</v>
      </c>
      <c r="M9" s="228">
        <v>1946</v>
      </c>
      <c r="N9" s="238">
        <f t="shared" si="16"/>
        <v>13.608391608391608</v>
      </c>
      <c r="O9" s="180">
        <v>126</v>
      </c>
      <c r="P9" s="180">
        <v>25</v>
      </c>
      <c r="Q9" s="239">
        <f t="shared" si="11"/>
        <v>5.04</v>
      </c>
      <c r="R9" s="413">
        <v>19</v>
      </c>
      <c r="S9" s="419">
        <f t="shared" si="12"/>
        <v>108.78947368421052</v>
      </c>
      <c r="T9" s="413">
        <v>2067</v>
      </c>
      <c r="U9" s="419">
        <f t="shared" si="13"/>
        <v>14.454545454545455</v>
      </c>
      <c r="V9" s="413">
        <v>91</v>
      </c>
      <c r="W9" s="413">
        <v>14</v>
      </c>
      <c r="X9" s="419">
        <f t="shared" si="14"/>
        <v>6.5</v>
      </c>
      <c r="Y9" s="181">
        <f t="shared" si="2"/>
        <v>6698</v>
      </c>
      <c r="Z9" s="182">
        <f t="shared" si="3"/>
        <v>46.83916083916084</v>
      </c>
      <c r="AA9" s="183">
        <f t="shared" si="4"/>
        <v>295</v>
      </c>
      <c r="AB9" s="183">
        <f t="shared" si="5"/>
        <v>2.062937062937063</v>
      </c>
      <c r="AC9" s="183">
        <f t="shared" si="6"/>
        <v>52</v>
      </c>
      <c r="AD9" s="184">
        <f t="shared" si="7"/>
        <v>59</v>
      </c>
      <c r="AE9" s="184">
        <f t="shared" si="8"/>
        <v>112.98201311359206</v>
      </c>
      <c r="AF9" s="240">
        <f t="shared" si="9"/>
        <v>0.7938840820196753</v>
      </c>
    </row>
    <row r="10" spans="1:32" ht="15">
      <c r="A10" s="174" t="s">
        <v>25</v>
      </c>
      <c r="B10" s="174">
        <v>73</v>
      </c>
      <c r="C10" s="186">
        <v>4</v>
      </c>
      <c r="D10" s="234">
        <v>22</v>
      </c>
      <c r="E10" s="420">
        <f t="shared" si="0"/>
        <v>43.5</v>
      </c>
      <c r="F10" s="234">
        <v>957</v>
      </c>
      <c r="G10" s="276">
        <f t="shared" si="15"/>
        <v>13.10958904109589</v>
      </c>
      <c r="H10" s="420">
        <v>279</v>
      </c>
      <c r="I10" s="420">
        <v>24</v>
      </c>
      <c r="J10" s="420">
        <f t="shared" si="1"/>
        <v>11.625</v>
      </c>
      <c r="K10" s="237">
        <v>18</v>
      </c>
      <c r="L10" s="237">
        <f t="shared" si="10"/>
        <v>49.44444444444444</v>
      </c>
      <c r="M10" s="228">
        <v>890</v>
      </c>
      <c r="N10" s="238">
        <f t="shared" si="16"/>
        <v>12.191780821917808</v>
      </c>
      <c r="O10" s="180">
        <v>112</v>
      </c>
      <c r="P10" s="180">
        <v>12</v>
      </c>
      <c r="Q10" s="239">
        <f t="shared" si="11"/>
        <v>9.333333333333334</v>
      </c>
      <c r="R10" s="413">
        <v>14</v>
      </c>
      <c r="S10" s="419">
        <f t="shared" si="12"/>
        <v>47.785714285714285</v>
      </c>
      <c r="T10" s="413">
        <v>669</v>
      </c>
      <c r="U10" s="419">
        <f t="shared" si="13"/>
        <v>9.164383561643836</v>
      </c>
      <c r="V10" s="413">
        <v>99</v>
      </c>
      <c r="W10" s="413">
        <v>14</v>
      </c>
      <c r="X10" s="419">
        <f t="shared" si="14"/>
        <v>7.071428571428571</v>
      </c>
      <c r="Y10" s="181">
        <f t="shared" si="2"/>
        <v>2516</v>
      </c>
      <c r="Z10" s="182">
        <f t="shared" si="3"/>
        <v>34.465753424657535</v>
      </c>
      <c r="AA10" s="183">
        <f t="shared" si="4"/>
        <v>490</v>
      </c>
      <c r="AB10" s="183">
        <f t="shared" si="5"/>
        <v>6.712328767123288</v>
      </c>
      <c r="AC10" s="183">
        <f t="shared" si="6"/>
        <v>50</v>
      </c>
      <c r="AD10" s="184">
        <f t="shared" si="7"/>
        <v>54</v>
      </c>
      <c r="AE10" s="184">
        <f t="shared" si="8"/>
        <v>46.91005291005291</v>
      </c>
      <c r="AF10" s="240">
        <f t="shared" si="9"/>
        <v>0.6382546930492136</v>
      </c>
    </row>
    <row r="11" spans="1:32" ht="15">
      <c r="A11" s="174" t="s">
        <v>26</v>
      </c>
      <c r="B11" s="174">
        <v>99</v>
      </c>
      <c r="C11" s="233">
        <v>5</v>
      </c>
      <c r="D11" s="234">
        <v>22</v>
      </c>
      <c r="E11" s="420">
        <f t="shared" si="0"/>
        <v>80.81818181818181</v>
      </c>
      <c r="F11" s="234">
        <v>1778</v>
      </c>
      <c r="G11" s="276">
        <f t="shared" si="15"/>
        <v>17.95959595959596</v>
      </c>
      <c r="H11" s="420">
        <v>118</v>
      </c>
      <c r="I11" s="420">
        <v>15</v>
      </c>
      <c r="J11" s="420">
        <f t="shared" si="1"/>
        <v>7.866666666666666</v>
      </c>
      <c r="K11" s="237">
        <v>18</v>
      </c>
      <c r="L11" s="237">
        <f t="shared" si="10"/>
        <v>79.77777777777777</v>
      </c>
      <c r="M11" s="228">
        <v>1436</v>
      </c>
      <c r="N11" s="238">
        <f t="shared" si="16"/>
        <v>14.505050505050505</v>
      </c>
      <c r="O11" s="180">
        <v>30</v>
      </c>
      <c r="P11" s="180">
        <v>5</v>
      </c>
      <c r="Q11" s="239">
        <f t="shared" si="11"/>
        <v>6</v>
      </c>
      <c r="R11" s="413">
        <v>19</v>
      </c>
      <c r="S11" s="419">
        <f t="shared" si="12"/>
        <v>61.526315789473685</v>
      </c>
      <c r="T11" s="413">
        <v>1169</v>
      </c>
      <c r="U11" s="419">
        <f t="shared" si="13"/>
        <v>11.808080808080808</v>
      </c>
      <c r="V11" s="413">
        <v>71</v>
      </c>
      <c r="W11" s="413">
        <v>10</v>
      </c>
      <c r="X11" s="419">
        <f t="shared" si="14"/>
        <v>7.1</v>
      </c>
      <c r="Y11" s="181">
        <f t="shared" si="2"/>
        <v>4383</v>
      </c>
      <c r="Z11" s="182">
        <f t="shared" si="3"/>
        <v>44.27272727272727</v>
      </c>
      <c r="AA11" s="183">
        <f t="shared" si="4"/>
        <v>219</v>
      </c>
      <c r="AB11" s="183">
        <f t="shared" si="5"/>
        <v>2.212121212121212</v>
      </c>
      <c r="AC11" s="183">
        <f t="shared" si="6"/>
        <v>30</v>
      </c>
      <c r="AD11" s="184">
        <f t="shared" si="7"/>
        <v>59</v>
      </c>
      <c r="AE11" s="184">
        <f t="shared" si="8"/>
        <v>74.0407584618111</v>
      </c>
      <c r="AF11" s="240">
        <f t="shared" si="9"/>
        <v>0.7503852080123267</v>
      </c>
    </row>
    <row r="12" spans="1:32" ht="15">
      <c r="A12" s="174" t="s">
        <v>27</v>
      </c>
      <c r="B12" s="174">
        <v>39</v>
      </c>
      <c r="C12" s="186">
        <v>2</v>
      </c>
      <c r="D12" s="234">
        <v>21</v>
      </c>
      <c r="E12" s="420">
        <f t="shared" si="0"/>
        <v>35.95238095238095</v>
      </c>
      <c r="F12" s="234">
        <v>755</v>
      </c>
      <c r="G12" s="276">
        <f t="shared" si="15"/>
        <v>19.358974358974358</v>
      </c>
      <c r="H12" s="420">
        <v>75</v>
      </c>
      <c r="I12" s="420">
        <v>17</v>
      </c>
      <c r="J12" s="420">
        <f t="shared" si="1"/>
        <v>4.411764705882353</v>
      </c>
      <c r="K12" s="237">
        <v>18</v>
      </c>
      <c r="L12" s="237">
        <f t="shared" si="10"/>
        <v>35.94444444444444</v>
      </c>
      <c r="M12" s="228">
        <v>647</v>
      </c>
      <c r="N12" s="238">
        <f t="shared" si="16"/>
        <v>16.58974358974359</v>
      </c>
      <c r="O12" s="180">
        <v>75</v>
      </c>
      <c r="P12" s="180">
        <v>20</v>
      </c>
      <c r="Q12" s="239">
        <f t="shared" si="11"/>
        <v>3.75</v>
      </c>
      <c r="R12" s="413">
        <v>19</v>
      </c>
      <c r="S12" s="419">
        <f t="shared" si="12"/>
        <v>25.157894736842106</v>
      </c>
      <c r="T12" s="413">
        <v>478</v>
      </c>
      <c r="U12" s="419">
        <f t="shared" si="13"/>
        <v>12.256410256410257</v>
      </c>
      <c r="V12" s="413">
        <v>185</v>
      </c>
      <c r="W12" s="413">
        <v>41</v>
      </c>
      <c r="X12" s="419">
        <f t="shared" si="14"/>
        <v>4.512195121951219</v>
      </c>
      <c r="Y12" s="181">
        <f t="shared" si="2"/>
        <v>1880</v>
      </c>
      <c r="Z12" s="182">
        <f t="shared" si="3"/>
        <v>48.205128205128204</v>
      </c>
      <c r="AA12" s="183">
        <f t="shared" si="4"/>
        <v>335</v>
      </c>
      <c r="AB12" s="183">
        <f t="shared" si="5"/>
        <v>8.58974358974359</v>
      </c>
      <c r="AC12" s="183">
        <f t="shared" si="6"/>
        <v>78</v>
      </c>
      <c r="AD12" s="184">
        <f t="shared" si="7"/>
        <v>58</v>
      </c>
      <c r="AE12" s="184">
        <f t="shared" si="8"/>
        <v>32.35157337788917</v>
      </c>
      <c r="AF12" s="240">
        <f t="shared" si="9"/>
        <v>0.8311229000884173</v>
      </c>
    </row>
    <row r="13" spans="1:32" ht="15">
      <c r="A13" s="174" t="s">
        <v>28</v>
      </c>
      <c r="B13" s="187">
        <v>15</v>
      </c>
      <c r="C13" s="188">
        <v>1</v>
      </c>
      <c r="D13" s="373">
        <v>22</v>
      </c>
      <c r="E13" s="420">
        <f t="shared" si="0"/>
        <v>12.181818181818182</v>
      </c>
      <c r="F13" s="234">
        <v>268</v>
      </c>
      <c r="G13" s="276">
        <f t="shared" si="15"/>
        <v>17.866666666666667</v>
      </c>
      <c r="H13" s="420">
        <v>32</v>
      </c>
      <c r="I13" s="420">
        <v>4</v>
      </c>
      <c r="J13" s="420">
        <f t="shared" si="1"/>
        <v>8</v>
      </c>
      <c r="K13" s="237">
        <v>18</v>
      </c>
      <c r="L13" s="237">
        <f t="shared" si="10"/>
        <v>13.944444444444445</v>
      </c>
      <c r="M13" s="228">
        <v>251</v>
      </c>
      <c r="N13" s="238">
        <f t="shared" si="16"/>
        <v>16.733333333333334</v>
      </c>
      <c r="O13" s="180">
        <v>6</v>
      </c>
      <c r="P13" s="180">
        <v>1</v>
      </c>
      <c r="Q13" s="239">
        <f t="shared" si="11"/>
        <v>6</v>
      </c>
      <c r="R13" s="413">
        <v>0</v>
      </c>
      <c r="S13" s="419">
        <v>0</v>
      </c>
      <c r="T13" s="413">
        <v>0</v>
      </c>
      <c r="U13" s="419">
        <f t="shared" si="13"/>
        <v>0</v>
      </c>
      <c r="V13" s="413">
        <v>0</v>
      </c>
      <c r="W13" s="413">
        <v>0</v>
      </c>
      <c r="X13" s="419">
        <v>0</v>
      </c>
      <c r="Y13" s="181">
        <f t="shared" si="2"/>
        <v>519</v>
      </c>
      <c r="Z13" s="182">
        <f t="shared" si="3"/>
        <v>34.6</v>
      </c>
      <c r="AA13" s="183">
        <f t="shared" si="4"/>
        <v>38</v>
      </c>
      <c r="AB13" s="183">
        <f t="shared" si="5"/>
        <v>2.533333333333333</v>
      </c>
      <c r="AC13" s="183">
        <f t="shared" si="6"/>
        <v>5</v>
      </c>
      <c r="AD13" s="184">
        <f t="shared" si="7"/>
        <v>40</v>
      </c>
      <c r="AE13" s="184">
        <f t="shared" si="8"/>
        <v>8.70875420875421</v>
      </c>
      <c r="AF13" s="240">
        <f t="shared" si="9"/>
        <v>0.865</v>
      </c>
    </row>
    <row r="14" spans="1:32" ht="15">
      <c r="A14" s="174" t="s">
        <v>29</v>
      </c>
      <c r="B14" s="174">
        <v>45</v>
      </c>
      <c r="C14" s="186">
        <v>2</v>
      </c>
      <c r="D14" s="234">
        <v>22</v>
      </c>
      <c r="E14" s="420">
        <f t="shared" si="0"/>
        <v>29.40909090909091</v>
      </c>
      <c r="F14" s="234">
        <v>647</v>
      </c>
      <c r="G14" s="276">
        <f t="shared" si="15"/>
        <v>14.377777777777778</v>
      </c>
      <c r="H14" s="420">
        <v>36</v>
      </c>
      <c r="I14" s="420">
        <v>6</v>
      </c>
      <c r="J14" s="420">
        <f t="shared" si="1"/>
        <v>6</v>
      </c>
      <c r="K14" s="237">
        <v>18</v>
      </c>
      <c r="L14" s="237">
        <f t="shared" si="10"/>
        <v>29.666666666666668</v>
      </c>
      <c r="M14" s="228">
        <v>534</v>
      </c>
      <c r="N14" s="238">
        <f t="shared" si="16"/>
        <v>11.866666666666667</v>
      </c>
      <c r="O14" s="180">
        <v>20</v>
      </c>
      <c r="P14" s="180">
        <v>4</v>
      </c>
      <c r="Q14" s="239">
        <f t="shared" si="11"/>
        <v>5</v>
      </c>
      <c r="R14" s="413">
        <v>19</v>
      </c>
      <c r="S14" s="419">
        <f t="shared" si="12"/>
        <v>29.42105263157895</v>
      </c>
      <c r="T14" s="413">
        <v>559</v>
      </c>
      <c r="U14" s="419">
        <f t="shared" si="13"/>
        <v>12.422222222222222</v>
      </c>
      <c r="V14" s="413">
        <v>5</v>
      </c>
      <c r="W14" s="413">
        <v>1</v>
      </c>
      <c r="X14" s="419">
        <f t="shared" si="14"/>
        <v>5</v>
      </c>
      <c r="Y14" s="181">
        <f t="shared" si="2"/>
        <v>1740</v>
      </c>
      <c r="Z14" s="182">
        <f t="shared" si="3"/>
        <v>38.66666666666667</v>
      </c>
      <c r="AA14" s="183">
        <f t="shared" si="4"/>
        <v>61</v>
      </c>
      <c r="AB14" s="183">
        <f t="shared" si="5"/>
        <v>1.3555555555555556</v>
      </c>
      <c r="AC14" s="183">
        <f t="shared" si="6"/>
        <v>11</v>
      </c>
      <c r="AD14" s="184">
        <f t="shared" si="7"/>
        <v>59</v>
      </c>
      <c r="AE14" s="184">
        <f t="shared" si="8"/>
        <v>29.49893673577884</v>
      </c>
      <c r="AF14" s="240">
        <f t="shared" si="9"/>
        <v>0.6553672316384181</v>
      </c>
    </row>
    <row r="15" spans="1:32" ht="15">
      <c r="A15" s="491" t="s">
        <v>30</v>
      </c>
      <c r="B15" s="174">
        <v>85</v>
      </c>
      <c r="C15" s="186">
        <v>4</v>
      </c>
      <c r="D15" s="235">
        <v>22</v>
      </c>
      <c r="E15" s="420">
        <f t="shared" si="0"/>
        <v>64.4090909090909</v>
      </c>
      <c r="F15" s="234">
        <v>1417</v>
      </c>
      <c r="G15" s="276">
        <f t="shared" si="15"/>
        <v>16.67058823529412</v>
      </c>
      <c r="H15" s="420">
        <v>151</v>
      </c>
      <c r="I15" s="420">
        <v>24</v>
      </c>
      <c r="J15" s="420">
        <f t="shared" si="1"/>
        <v>6.291666666666667</v>
      </c>
      <c r="K15" s="237">
        <v>18</v>
      </c>
      <c r="L15" s="237">
        <f t="shared" si="10"/>
        <v>72.88888888888889</v>
      </c>
      <c r="M15" s="228">
        <v>1312</v>
      </c>
      <c r="N15" s="238">
        <f t="shared" si="16"/>
        <v>15.435294117647059</v>
      </c>
      <c r="O15" s="180">
        <v>61</v>
      </c>
      <c r="P15" s="180">
        <v>12</v>
      </c>
      <c r="Q15" s="239">
        <f t="shared" si="11"/>
        <v>5.083333333333333</v>
      </c>
      <c r="R15" s="413">
        <v>17</v>
      </c>
      <c r="S15" s="419">
        <f t="shared" si="12"/>
        <v>72.29411764705883</v>
      </c>
      <c r="T15" s="413">
        <v>1229</v>
      </c>
      <c r="U15" s="419">
        <f t="shared" si="13"/>
        <v>14.458823529411765</v>
      </c>
      <c r="V15" s="413">
        <v>25</v>
      </c>
      <c r="W15" s="413">
        <v>5</v>
      </c>
      <c r="X15" s="419">
        <f t="shared" si="14"/>
        <v>5</v>
      </c>
      <c r="Y15" s="181">
        <f t="shared" si="2"/>
        <v>3958</v>
      </c>
      <c r="Z15" s="182">
        <f t="shared" si="3"/>
        <v>46.564705882352946</v>
      </c>
      <c r="AA15" s="183">
        <f t="shared" si="4"/>
        <v>237</v>
      </c>
      <c r="AB15" s="183">
        <f t="shared" si="5"/>
        <v>2.788235294117647</v>
      </c>
      <c r="AC15" s="183">
        <f t="shared" si="6"/>
        <v>41</v>
      </c>
      <c r="AD15" s="184">
        <f t="shared" si="7"/>
        <v>57</v>
      </c>
      <c r="AE15" s="184">
        <f t="shared" si="8"/>
        <v>69.86403248167954</v>
      </c>
      <c r="AF15" s="240">
        <f t="shared" si="9"/>
        <v>0.8169246646026833</v>
      </c>
    </row>
    <row r="16" spans="1:32" ht="15">
      <c r="A16" s="174" t="s">
        <v>31</v>
      </c>
      <c r="B16" s="187">
        <v>107</v>
      </c>
      <c r="C16" s="188">
        <v>5</v>
      </c>
      <c r="D16" s="371">
        <v>22</v>
      </c>
      <c r="E16" s="420">
        <f t="shared" si="0"/>
        <v>71.0909090909091</v>
      </c>
      <c r="F16" s="234">
        <v>1564</v>
      </c>
      <c r="G16" s="276">
        <f t="shared" si="15"/>
        <v>14.616822429906541</v>
      </c>
      <c r="H16" s="420">
        <v>145</v>
      </c>
      <c r="I16" s="420">
        <v>29</v>
      </c>
      <c r="J16" s="420">
        <f t="shared" si="1"/>
        <v>5</v>
      </c>
      <c r="K16" s="237">
        <v>18</v>
      </c>
      <c r="L16" s="237">
        <f t="shared" si="10"/>
        <v>82.66666666666667</v>
      </c>
      <c r="M16" s="228">
        <v>1488</v>
      </c>
      <c r="N16" s="238">
        <f t="shared" si="16"/>
        <v>13.906542056074766</v>
      </c>
      <c r="O16" s="180">
        <v>39</v>
      </c>
      <c r="P16" s="180">
        <v>7</v>
      </c>
      <c r="Q16" s="239">
        <f t="shared" si="11"/>
        <v>5.571428571428571</v>
      </c>
      <c r="R16" s="413">
        <v>19</v>
      </c>
      <c r="S16" s="419">
        <f t="shared" si="12"/>
        <v>80.10526315789474</v>
      </c>
      <c r="T16" s="413">
        <v>1522</v>
      </c>
      <c r="U16" s="419">
        <f t="shared" si="13"/>
        <v>14.22429906542056</v>
      </c>
      <c r="V16" s="413">
        <v>41</v>
      </c>
      <c r="W16" s="413">
        <v>8</v>
      </c>
      <c r="X16" s="419">
        <f t="shared" si="14"/>
        <v>5.125</v>
      </c>
      <c r="Y16" s="181">
        <f t="shared" si="2"/>
        <v>4574</v>
      </c>
      <c r="Z16" s="182">
        <f t="shared" si="3"/>
        <v>42.74766355140187</v>
      </c>
      <c r="AA16" s="183">
        <f t="shared" si="4"/>
        <v>225</v>
      </c>
      <c r="AB16" s="183">
        <f t="shared" si="5"/>
        <v>2.102803738317757</v>
      </c>
      <c r="AC16" s="183">
        <f t="shared" si="6"/>
        <v>44</v>
      </c>
      <c r="AD16" s="184">
        <f t="shared" si="7"/>
        <v>59</v>
      </c>
      <c r="AE16" s="184">
        <f t="shared" si="8"/>
        <v>77.95427963849016</v>
      </c>
      <c r="AF16" s="240">
        <f t="shared" si="9"/>
        <v>0.7245366703627436</v>
      </c>
    </row>
    <row r="17" spans="1:32" ht="15">
      <c r="A17" s="174" t="s">
        <v>32</v>
      </c>
      <c r="B17" s="174">
        <v>88</v>
      </c>
      <c r="C17" s="186">
        <v>3</v>
      </c>
      <c r="D17" s="178">
        <v>22</v>
      </c>
      <c r="E17" s="420">
        <f t="shared" si="0"/>
        <v>62.13636363636363</v>
      </c>
      <c r="F17" s="234">
        <v>1367</v>
      </c>
      <c r="G17" s="276">
        <f t="shared" si="15"/>
        <v>15.534090909090908</v>
      </c>
      <c r="H17" s="420">
        <v>57</v>
      </c>
      <c r="I17" s="420">
        <v>9</v>
      </c>
      <c r="J17" s="420">
        <f t="shared" si="1"/>
        <v>6.333333333333333</v>
      </c>
      <c r="K17" s="237">
        <v>18</v>
      </c>
      <c r="L17" s="237">
        <f t="shared" si="10"/>
        <v>68.05555555555556</v>
      </c>
      <c r="M17" s="228">
        <v>1225</v>
      </c>
      <c r="N17" s="238">
        <f>M17/B17</f>
        <v>13.920454545454545</v>
      </c>
      <c r="O17" s="180">
        <v>71</v>
      </c>
      <c r="P17" s="180">
        <v>14</v>
      </c>
      <c r="Q17" s="239">
        <f t="shared" si="11"/>
        <v>5.071428571428571</v>
      </c>
      <c r="R17" s="413">
        <v>19</v>
      </c>
      <c r="S17" s="419">
        <f t="shared" si="12"/>
        <v>30.736842105263158</v>
      </c>
      <c r="T17" s="413">
        <v>584</v>
      </c>
      <c r="U17" s="419">
        <f t="shared" si="13"/>
        <v>6.636363636363637</v>
      </c>
      <c r="V17" s="413">
        <v>30</v>
      </c>
      <c r="W17" s="413">
        <v>5</v>
      </c>
      <c r="X17" s="419">
        <f t="shared" si="14"/>
        <v>6</v>
      </c>
      <c r="Y17" s="181">
        <f t="shared" si="2"/>
        <v>3176</v>
      </c>
      <c r="Z17" s="182">
        <f t="shared" si="3"/>
        <v>36.09090909090909</v>
      </c>
      <c r="AA17" s="183">
        <f t="shared" si="4"/>
        <v>158</v>
      </c>
      <c r="AB17" s="183">
        <f t="shared" si="5"/>
        <v>1.7954545454545454</v>
      </c>
      <c r="AC17" s="183">
        <f t="shared" si="6"/>
        <v>28</v>
      </c>
      <c r="AD17" s="184">
        <f t="shared" si="7"/>
        <v>59</v>
      </c>
      <c r="AE17" s="184">
        <f t="shared" si="8"/>
        <v>53.642920432394114</v>
      </c>
      <c r="AF17" s="240">
        <f t="shared" si="9"/>
        <v>0.6117103235747304</v>
      </c>
    </row>
    <row r="18" spans="1:32" ht="15">
      <c r="A18" s="174" t="s">
        <v>33</v>
      </c>
      <c r="B18" s="174">
        <v>197</v>
      </c>
      <c r="C18" s="186">
        <v>9</v>
      </c>
      <c r="D18" s="235">
        <v>22</v>
      </c>
      <c r="E18" s="420">
        <f t="shared" si="0"/>
        <v>153.77272727272728</v>
      </c>
      <c r="F18" s="234">
        <v>3383</v>
      </c>
      <c r="G18" s="276">
        <f t="shared" si="15"/>
        <v>17.17258883248731</v>
      </c>
      <c r="H18" s="420">
        <v>193</v>
      </c>
      <c r="I18" s="420">
        <v>32</v>
      </c>
      <c r="J18" s="420">
        <f t="shared" si="1"/>
        <v>6.03125</v>
      </c>
      <c r="K18" s="237">
        <v>18</v>
      </c>
      <c r="L18" s="237">
        <f t="shared" si="10"/>
        <v>150.72222222222223</v>
      </c>
      <c r="M18" s="228">
        <v>2713</v>
      </c>
      <c r="N18" s="238">
        <f>M18/B18</f>
        <v>13.771573604060913</v>
      </c>
      <c r="O18" s="180">
        <v>65</v>
      </c>
      <c r="P18" s="180">
        <v>10</v>
      </c>
      <c r="Q18" s="239">
        <f t="shared" si="11"/>
        <v>6.5</v>
      </c>
      <c r="R18" s="413">
        <v>19</v>
      </c>
      <c r="S18" s="419">
        <f t="shared" si="12"/>
        <v>140.57894736842104</v>
      </c>
      <c r="T18" s="413">
        <v>2671</v>
      </c>
      <c r="U18" s="419">
        <f t="shared" si="13"/>
        <v>13.558375634517766</v>
      </c>
      <c r="V18" s="413">
        <v>149</v>
      </c>
      <c r="W18" s="413">
        <v>18</v>
      </c>
      <c r="X18" s="419">
        <f t="shared" si="14"/>
        <v>8.277777777777779</v>
      </c>
      <c r="Y18" s="181">
        <f t="shared" si="2"/>
        <v>8767</v>
      </c>
      <c r="Z18" s="182">
        <f t="shared" si="3"/>
        <v>44.50253807106599</v>
      </c>
      <c r="AA18" s="183">
        <f t="shared" si="4"/>
        <v>407</v>
      </c>
      <c r="AB18" s="183">
        <f t="shared" si="5"/>
        <v>2.065989847715736</v>
      </c>
      <c r="AC18" s="183">
        <f t="shared" si="6"/>
        <v>60</v>
      </c>
      <c r="AD18" s="184">
        <f t="shared" si="7"/>
        <v>59</v>
      </c>
      <c r="AE18" s="184">
        <f t="shared" si="8"/>
        <v>148.35796562112353</v>
      </c>
      <c r="AF18" s="240">
        <f t="shared" si="9"/>
        <v>0.7542803062892541</v>
      </c>
    </row>
    <row r="19" spans="1:32" ht="15">
      <c r="A19" s="174" t="s">
        <v>69</v>
      </c>
      <c r="B19" s="174">
        <v>40</v>
      </c>
      <c r="C19" s="186">
        <v>2</v>
      </c>
      <c r="D19" s="418">
        <v>22</v>
      </c>
      <c r="E19" s="420">
        <f t="shared" si="0"/>
        <v>30.181818181818183</v>
      </c>
      <c r="F19" s="234">
        <v>664</v>
      </c>
      <c r="G19" s="276">
        <f t="shared" si="15"/>
        <v>16.6</v>
      </c>
      <c r="H19" s="420">
        <v>45</v>
      </c>
      <c r="I19" s="420">
        <v>7</v>
      </c>
      <c r="J19" s="420">
        <f t="shared" si="1"/>
        <v>6.428571428571429</v>
      </c>
      <c r="K19" s="237">
        <v>18</v>
      </c>
      <c r="L19" s="237">
        <f t="shared" si="10"/>
        <v>31.72222222222222</v>
      </c>
      <c r="M19" s="228">
        <v>571</v>
      </c>
      <c r="N19" s="238">
        <f>M19/B19</f>
        <v>14.275</v>
      </c>
      <c r="O19" s="180">
        <v>41</v>
      </c>
      <c r="P19" s="180">
        <v>5</v>
      </c>
      <c r="Q19" s="239">
        <f t="shared" si="11"/>
        <v>8.2</v>
      </c>
      <c r="R19" s="413">
        <v>19</v>
      </c>
      <c r="S19" s="419">
        <f t="shared" si="12"/>
        <v>34.421052631578945</v>
      </c>
      <c r="T19" s="413">
        <v>654</v>
      </c>
      <c r="U19" s="419">
        <f t="shared" si="13"/>
        <v>16.35</v>
      </c>
      <c r="V19" s="413">
        <v>22</v>
      </c>
      <c r="W19" s="413">
        <v>2</v>
      </c>
      <c r="X19" s="419">
        <f t="shared" si="14"/>
        <v>11</v>
      </c>
      <c r="Y19" s="181">
        <f>F19+M19+T19</f>
        <v>1889</v>
      </c>
      <c r="Z19" s="182">
        <f>G19+N19+U19</f>
        <v>47.225</v>
      </c>
      <c r="AA19" s="183">
        <f t="shared" si="4"/>
        <v>108</v>
      </c>
      <c r="AB19" s="183">
        <f aca="true" t="shared" si="17" ref="AB19:AB32">AA19/B19</f>
        <v>2.7</v>
      </c>
      <c r="AC19" s="183">
        <f>I19+P19+W19</f>
        <v>14</v>
      </c>
      <c r="AD19" s="184">
        <f>D19+K19+R19</f>
        <v>59</v>
      </c>
      <c r="AE19" s="184">
        <f>(E19+L19+S19)/3</f>
        <v>32.108364345206446</v>
      </c>
      <c r="AF19" s="240">
        <f>Z19/AD19</f>
        <v>0.8004237288135594</v>
      </c>
    </row>
    <row r="20" spans="1:32" s="151" customFormat="1" ht="15.75">
      <c r="A20" s="366" t="s">
        <v>16</v>
      </c>
      <c r="B20" s="366">
        <f>SUM(B3:B19)</f>
        <v>1426</v>
      </c>
      <c r="C20" s="366">
        <f>SUM(C3:C19)</f>
        <v>64</v>
      </c>
      <c r="D20" s="366">
        <f>SUM(D3:D19)</f>
        <v>372</v>
      </c>
      <c r="E20" s="367">
        <f>SUM(E3:E19)</f>
        <v>1035.2640692640691</v>
      </c>
      <c r="F20" s="366">
        <f>SUM(F3:F19)</f>
        <v>22713</v>
      </c>
      <c r="G20" s="364">
        <f>F20/B20</f>
        <v>15.927769985974754</v>
      </c>
      <c r="H20" s="245">
        <f>SUM(H3:H19)</f>
        <v>1915</v>
      </c>
      <c r="I20" s="245">
        <f>SUM(I3:I19)</f>
        <v>293</v>
      </c>
      <c r="J20" s="363">
        <f aca="true" t="shared" si="18" ref="J20:J34">H20/I20</f>
        <v>6.535836177474403</v>
      </c>
      <c r="K20" s="245">
        <f>SUM(K3:K19)</f>
        <v>306</v>
      </c>
      <c r="L20" s="245">
        <f>SUM(L3:L19)</f>
        <v>1095.3333333333333</v>
      </c>
      <c r="M20" s="245">
        <f>SUM(M3:M19)</f>
        <v>19716</v>
      </c>
      <c r="N20" s="364">
        <f>M20/B20</f>
        <v>13.826086956521738</v>
      </c>
      <c r="O20" s="245">
        <f>SUM(O3:O19)</f>
        <v>1099</v>
      </c>
      <c r="P20" s="245">
        <f>SUM(P3:P19)</f>
        <v>186</v>
      </c>
      <c r="Q20" s="365">
        <f aca="true" t="shared" si="19" ref="Q20:Q31">O20/P20</f>
        <v>5.908602150537634</v>
      </c>
      <c r="R20" s="244">
        <f>SUM(R3:R19)</f>
        <v>297</v>
      </c>
      <c r="S20" s="244">
        <f>SUM(S3:S19)</f>
        <v>950.7640424590888</v>
      </c>
      <c r="T20" s="244">
        <f>SUM(T3:T19)</f>
        <v>17681</v>
      </c>
      <c r="U20" s="246">
        <f>T20/B20</f>
        <v>12.399018232819074</v>
      </c>
      <c r="V20" s="247">
        <f>SUM(V3:V19)</f>
        <v>1119</v>
      </c>
      <c r="W20" s="247">
        <f>SUM(W3:W19)</f>
        <v>178</v>
      </c>
      <c r="X20" s="246">
        <f aca="true" t="shared" si="20" ref="X20:X31">V20/W20</f>
        <v>6.286516853932584</v>
      </c>
      <c r="Y20" s="248">
        <f aca="true" t="shared" si="21" ref="Y20:Y32">F20+M20+T20</f>
        <v>60110</v>
      </c>
      <c r="Z20" s="248">
        <f>Y20/B20</f>
        <v>42.152875175315565</v>
      </c>
      <c r="AA20" s="249">
        <f>H20+O20+V20</f>
        <v>4133</v>
      </c>
      <c r="AB20" s="249">
        <f t="shared" si="17"/>
        <v>2.8983169705469845</v>
      </c>
      <c r="AC20" s="249">
        <f aca="true" t="shared" si="22" ref="AC20:AC34">I20+P20+W20</f>
        <v>657</v>
      </c>
      <c r="AD20" s="250">
        <f>SUM(AD3:AD18)/16</f>
        <v>57.25</v>
      </c>
      <c r="AE20" s="250">
        <f aca="true" t="shared" si="23" ref="AE20:AE32">(E20+L20+S20)/3</f>
        <v>1027.120481685497</v>
      </c>
      <c r="AF20" s="251">
        <f aca="true" t="shared" si="24" ref="AF20:AF34">Z20/AD20</f>
        <v>0.7362947628876081</v>
      </c>
    </row>
    <row r="21" spans="1:32" ht="15">
      <c r="A21" s="174" t="s">
        <v>34</v>
      </c>
      <c r="B21" s="66">
        <v>162</v>
      </c>
      <c r="C21" s="409">
        <v>6</v>
      </c>
      <c r="D21" s="253">
        <v>22</v>
      </c>
      <c r="E21" s="420">
        <f>F21/D21</f>
        <v>122.45454545454545</v>
      </c>
      <c r="F21" s="241">
        <v>2694</v>
      </c>
      <c r="G21" s="276">
        <f>F21/B21</f>
        <v>16.62962962962963</v>
      </c>
      <c r="H21" s="235">
        <v>142</v>
      </c>
      <c r="I21" s="235">
        <v>19</v>
      </c>
      <c r="J21" s="420">
        <f t="shared" si="18"/>
        <v>7.473684210526316</v>
      </c>
      <c r="K21" s="237">
        <v>18</v>
      </c>
      <c r="L21" s="237">
        <f aca="true" t="shared" si="25" ref="L21:L32">M21/K21</f>
        <v>113.22222222222223</v>
      </c>
      <c r="M21" s="228">
        <v>2038</v>
      </c>
      <c r="N21" s="237">
        <f aca="true" t="shared" si="26" ref="N21:N31">M21/B21</f>
        <v>12.580246913580247</v>
      </c>
      <c r="O21" s="242">
        <v>115</v>
      </c>
      <c r="P21" s="254">
        <v>12</v>
      </c>
      <c r="Q21" s="237">
        <f t="shared" si="19"/>
        <v>9.583333333333334</v>
      </c>
      <c r="R21" s="410">
        <v>19</v>
      </c>
      <c r="S21" s="419">
        <f>T21/R21</f>
        <v>110.3157894736842</v>
      </c>
      <c r="T21" s="410">
        <v>2096</v>
      </c>
      <c r="U21" s="422">
        <f>T21/B21</f>
        <v>12.938271604938272</v>
      </c>
      <c r="V21" s="410">
        <v>171</v>
      </c>
      <c r="W21" s="410">
        <v>20</v>
      </c>
      <c r="X21" s="423">
        <f t="shared" si="20"/>
        <v>8.55</v>
      </c>
      <c r="Y21" s="182">
        <f t="shared" si="21"/>
        <v>6828</v>
      </c>
      <c r="Z21" s="182">
        <f aca="true" t="shared" si="27" ref="Z21:AA32">G21+N21+U21</f>
        <v>42.14814814814815</v>
      </c>
      <c r="AA21" s="183">
        <f t="shared" si="27"/>
        <v>428</v>
      </c>
      <c r="AB21" s="191">
        <f t="shared" si="17"/>
        <v>2.6419753086419755</v>
      </c>
      <c r="AC21" s="183">
        <f t="shared" si="22"/>
        <v>51</v>
      </c>
      <c r="AD21" s="192">
        <f>D21+K21+R21</f>
        <v>59</v>
      </c>
      <c r="AE21" s="184">
        <f t="shared" si="23"/>
        <v>115.33085238348396</v>
      </c>
      <c r="AF21" s="240">
        <f t="shared" si="24"/>
        <v>0.714375392341494</v>
      </c>
    </row>
    <row r="22" spans="1:32" ht="15">
      <c r="A22" s="174" t="s">
        <v>35</v>
      </c>
      <c r="B22" s="174">
        <v>270</v>
      </c>
      <c r="C22" s="186">
        <v>10</v>
      </c>
      <c r="D22" s="253">
        <v>22</v>
      </c>
      <c r="E22" s="420">
        <f>F22/D22</f>
        <v>191.72727272727272</v>
      </c>
      <c r="F22" s="241">
        <v>4218</v>
      </c>
      <c r="G22" s="276">
        <f>F22/B22</f>
        <v>15.622222222222222</v>
      </c>
      <c r="H22" s="235">
        <v>804</v>
      </c>
      <c r="I22" s="235">
        <v>97</v>
      </c>
      <c r="J22" s="420">
        <f t="shared" si="18"/>
        <v>8.288659793814434</v>
      </c>
      <c r="K22" s="237">
        <v>18</v>
      </c>
      <c r="L22" s="237">
        <f t="shared" si="25"/>
        <v>185.83333333333334</v>
      </c>
      <c r="M22" s="228">
        <v>3345</v>
      </c>
      <c r="N22" s="237">
        <f t="shared" si="26"/>
        <v>12.38888888888889</v>
      </c>
      <c r="O22" s="242">
        <v>491</v>
      </c>
      <c r="P22" s="254">
        <v>65</v>
      </c>
      <c r="Q22" s="237">
        <f t="shared" si="19"/>
        <v>7.553846153846154</v>
      </c>
      <c r="R22" s="421">
        <v>19</v>
      </c>
      <c r="S22" s="419">
        <v>269</v>
      </c>
      <c r="T22" s="421">
        <v>3214</v>
      </c>
      <c r="U22" s="422">
        <f>T22/B22</f>
        <v>11.903703703703703</v>
      </c>
      <c r="V22" s="421">
        <v>374</v>
      </c>
      <c r="W22" s="410">
        <v>65</v>
      </c>
      <c r="X22" s="423">
        <f t="shared" si="20"/>
        <v>5.753846153846154</v>
      </c>
      <c r="Y22" s="182">
        <f t="shared" si="21"/>
        <v>10777</v>
      </c>
      <c r="Z22" s="182">
        <f t="shared" si="27"/>
        <v>39.91481481481482</v>
      </c>
      <c r="AA22" s="183">
        <f t="shared" si="27"/>
        <v>1669</v>
      </c>
      <c r="AB22" s="191">
        <f t="shared" si="17"/>
        <v>6.181481481481481</v>
      </c>
      <c r="AC22" s="183">
        <f t="shared" si="22"/>
        <v>227</v>
      </c>
      <c r="AD22" s="192">
        <f>D22+K22+R22</f>
        <v>59</v>
      </c>
      <c r="AE22" s="184">
        <f t="shared" si="23"/>
        <v>215.520202020202</v>
      </c>
      <c r="AF22" s="240">
        <f t="shared" si="24"/>
        <v>0.6765222849968613</v>
      </c>
    </row>
    <row r="23" spans="1:32" ht="15">
      <c r="A23" s="174" t="s">
        <v>36</v>
      </c>
      <c r="B23" s="174">
        <v>190</v>
      </c>
      <c r="C23" s="186">
        <v>7</v>
      </c>
      <c r="D23" s="253">
        <v>22</v>
      </c>
      <c r="E23" s="420">
        <f aca="true" t="shared" si="28" ref="E23:E32">F23/D23</f>
        <v>146</v>
      </c>
      <c r="F23" s="253">
        <v>3212</v>
      </c>
      <c r="G23" s="276">
        <f aca="true" t="shared" si="29" ref="G23:G32">F23/B23</f>
        <v>16.905263157894737</v>
      </c>
      <c r="H23" s="253">
        <v>74</v>
      </c>
      <c r="I23" s="253">
        <v>17</v>
      </c>
      <c r="J23" s="420">
        <f t="shared" si="18"/>
        <v>4.352941176470588</v>
      </c>
      <c r="K23" s="237">
        <v>18</v>
      </c>
      <c r="L23" s="237">
        <f t="shared" si="25"/>
        <v>149.77777777777777</v>
      </c>
      <c r="M23" s="228">
        <v>2696</v>
      </c>
      <c r="N23" s="237">
        <f t="shared" si="26"/>
        <v>14.189473684210526</v>
      </c>
      <c r="O23" s="237">
        <v>16</v>
      </c>
      <c r="P23" s="237">
        <v>3</v>
      </c>
      <c r="Q23" s="237">
        <f t="shared" si="19"/>
        <v>5.333333333333333</v>
      </c>
      <c r="R23" s="421">
        <v>19</v>
      </c>
      <c r="S23" s="419">
        <f aca="true" t="shared" si="30" ref="S23:S31">T23/R23</f>
        <v>147.68421052631578</v>
      </c>
      <c r="T23" s="421">
        <v>2806</v>
      </c>
      <c r="U23" s="422">
        <f aca="true" t="shared" si="31" ref="U23:U31">T23/B23</f>
        <v>14.76842105263158</v>
      </c>
      <c r="V23" s="421">
        <v>40</v>
      </c>
      <c r="W23" s="410">
        <v>11</v>
      </c>
      <c r="X23" s="423">
        <f t="shared" si="20"/>
        <v>3.6363636363636362</v>
      </c>
      <c r="Y23" s="182">
        <f t="shared" si="21"/>
        <v>8714</v>
      </c>
      <c r="Z23" s="182">
        <f t="shared" si="27"/>
        <v>45.863157894736844</v>
      </c>
      <c r="AA23" s="183">
        <f t="shared" si="27"/>
        <v>130</v>
      </c>
      <c r="AB23" s="191">
        <f t="shared" si="17"/>
        <v>0.6842105263157895</v>
      </c>
      <c r="AC23" s="183">
        <f t="shared" si="22"/>
        <v>31</v>
      </c>
      <c r="AD23" s="192">
        <f>D23+K23+R23</f>
        <v>59</v>
      </c>
      <c r="AE23" s="184">
        <f t="shared" si="23"/>
        <v>147.82066276803118</v>
      </c>
      <c r="AF23" s="240">
        <f t="shared" si="24"/>
        <v>0.7773416592328278</v>
      </c>
    </row>
    <row r="24" spans="1:32" ht="15">
      <c r="A24" s="174" t="s">
        <v>37</v>
      </c>
      <c r="B24" s="174">
        <v>182</v>
      </c>
      <c r="C24" s="186">
        <v>6</v>
      </c>
      <c r="D24" s="253">
        <v>22</v>
      </c>
      <c r="E24" s="420">
        <f t="shared" si="28"/>
        <v>136.4090909090909</v>
      </c>
      <c r="F24" s="241">
        <v>3001</v>
      </c>
      <c r="G24" s="276">
        <f t="shared" si="29"/>
        <v>16.48901098901099</v>
      </c>
      <c r="H24" s="256">
        <v>75</v>
      </c>
      <c r="I24" s="256">
        <v>16</v>
      </c>
      <c r="J24" s="420">
        <f t="shared" si="18"/>
        <v>4.6875</v>
      </c>
      <c r="K24" s="257">
        <v>18</v>
      </c>
      <c r="L24" s="237">
        <f t="shared" si="25"/>
        <v>148.33333333333334</v>
      </c>
      <c r="M24" s="228">
        <v>2670</v>
      </c>
      <c r="N24" s="237">
        <f t="shared" si="26"/>
        <v>14.67032967032967</v>
      </c>
      <c r="O24" s="242">
        <v>33</v>
      </c>
      <c r="P24" s="255">
        <v>7</v>
      </c>
      <c r="Q24" s="237">
        <f t="shared" si="19"/>
        <v>4.714285714285714</v>
      </c>
      <c r="R24" s="421">
        <v>19</v>
      </c>
      <c r="S24" s="419">
        <f t="shared" si="30"/>
        <v>119.47368421052632</v>
      </c>
      <c r="T24" s="421">
        <v>2270</v>
      </c>
      <c r="U24" s="422">
        <f t="shared" si="31"/>
        <v>12.472527472527473</v>
      </c>
      <c r="V24" s="421">
        <v>13</v>
      </c>
      <c r="W24" s="410">
        <v>3</v>
      </c>
      <c r="X24" s="423">
        <f t="shared" si="20"/>
        <v>4.333333333333333</v>
      </c>
      <c r="Y24" s="182">
        <f t="shared" si="21"/>
        <v>7941</v>
      </c>
      <c r="Z24" s="182">
        <f t="shared" si="27"/>
        <v>43.63186813186813</v>
      </c>
      <c r="AA24" s="183">
        <f t="shared" si="27"/>
        <v>121</v>
      </c>
      <c r="AB24" s="191">
        <f t="shared" si="17"/>
        <v>0.6648351648351648</v>
      </c>
      <c r="AC24" s="183">
        <f t="shared" si="22"/>
        <v>26</v>
      </c>
      <c r="AD24" s="192">
        <f aca="true" t="shared" si="32" ref="AD24:AD32">D24+K24+R24</f>
        <v>59</v>
      </c>
      <c r="AE24" s="184">
        <f t="shared" si="23"/>
        <v>134.7387028176502</v>
      </c>
      <c r="AF24" s="240">
        <f t="shared" si="24"/>
        <v>0.7395231886757311</v>
      </c>
    </row>
    <row r="25" spans="1:32" ht="15">
      <c r="A25" s="174" t="s">
        <v>38</v>
      </c>
      <c r="B25" s="397">
        <v>248</v>
      </c>
      <c r="C25" s="136">
        <v>9</v>
      </c>
      <c r="D25" s="253">
        <v>21</v>
      </c>
      <c r="E25" s="420">
        <f t="shared" si="28"/>
        <v>164.04761904761904</v>
      </c>
      <c r="F25" s="253">
        <v>3445</v>
      </c>
      <c r="G25" s="276">
        <f t="shared" si="29"/>
        <v>13.891129032258064</v>
      </c>
      <c r="H25" s="253">
        <v>116</v>
      </c>
      <c r="I25" s="253">
        <v>20</v>
      </c>
      <c r="J25" s="420">
        <f t="shared" si="18"/>
        <v>5.8</v>
      </c>
      <c r="K25" s="425">
        <v>18</v>
      </c>
      <c r="L25" s="237">
        <f t="shared" si="25"/>
        <v>181.11111111111111</v>
      </c>
      <c r="M25" s="228">
        <v>3260</v>
      </c>
      <c r="N25" s="237">
        <f t="shared" si="26"/>
        <v>13.14516129032258</v>
      </c>
      <c r="O25" s="155">
        <v>106</v>
      </c>
      <c r="P25" s="426">
        <v>21</v>
      </c>
      <c r="Q25" s="237">
        <f t="shared" si="19"/>
        <v>5.0476190476190474</v>
      </c>
      <c r="R25" s="421">
        <v>19</v>
      </c>
      <c r="S25" s="419">
        <f t="shared" si="30"/>
        <v>163.52631578947367</v>
      </c>
      <c r="T25" s="421">
        <v>3107</v>
      </c>
      <c r="U25" s="422">
        <f t="shared" si="31"/>
        <v>12.528225806451612</v>
      </c>
      <c r="V25" s="421">
        <v>90</v>
      </c>
      <c r="W25" s="421">
        <v>15</v>
      </c>
      <c r="X25" s="423">
        <f t="shared" si="20"/>
        <v>6</v>
      </c>
      <c r="Y25" s="182">
        <f t="shared" si="21"/>
        <v>9812</v>
      </c>
      <c r="Z25" s="182">
        <f t="shared" si="27"/>
        <v>39.564516129032256</v>
      </c>
      <c r="AA25" s="183">
        <f t="shared" si="27"/>
        <v>312</v>
      </c>
      <c r="AB25" s="191">
        <f t="shared" si="17"/>
        <v>1.2580645161290323</v>
      </c>
      <c r="AC25" s="183">
        <f t="shared" si="22"/>
        <v>56</v>
      </c>
      <c r="AD25" s="192">
        <f t="shared" si="32"/>
        <v>58</v>
      </c>
      <c r="AE25" s="184">
        <f t="shared" si="23"/>
        <v>169.5616819827346</v>
      </c>
      <c r="AF25" s="240">
        <f t="shared" si="24"/>
        <v>0.682146829810901</v>
      </c>
    </row>
    <row r="26" spans="1:32" ht="15">
      <c r="A26" s="174" t="s">
        <v>39</v>
      </c>
      <c r="B26" s="174">
        <v>315</v>
      </c>
      <c r="C26" s="186">
        <v>12</v>
      </c>
      <c r="D26" s="253">
        <v>22</v>
      </c>
      <c r="E26" s="420">
        <f t="shared" si="28"/>
        <v>238.13636363636363</v>
      </c>
      <c r="F26" s="241">
        <v>5239</v>
      </c>
      <c r="G26" s="276">
        <f t="shared" si="29"/>
        <v>16.631746031746033</v>
      </c>
      <c r="H26" s="256">
        <v>172</v>
      </c>
      <c r="I26" s="256">
        <v>34</v>
      </c>
      <c r="J26" s="420">
        <f t="shared" si="18"/>
        <v>5.0588235294117645</v>
      </c>
      <c r="K26" s="257">
        <v>18</v>
      </c>
      <c r="L26" s="237">
        <f t="shared" si="25"/>
        <v>244.83333333333334</v>
      </c>
      <c r="M26" s="228">
        <v>4407</v>
      </c>
      <c r="N26" s="237">
        <f t="shared" si="26"/>
        <v>13.99047619047619</v>
      </c>
      <c r="O26" s="411">
        <v>80</v>
      </c>
      <c r="P26" s="412">
        <v>16</v>
      </c>
      <c r="Q26" s="237">
        <f t="shared" si="19"/>
        <v>5</v>
      </c>
      <c r="R26" s="410">
        <v>19</v>
      </c>
      <c r="S26" s="419">
        <f t="shared" si="30"/>
        <v>206.21052631578948</v>
      </c>
      <c r="T26" s="410">
        <v>3918</v>
      </c>
      <c r="U26" s="422">
        <f t="shared" si="31"/>
        <v>12.438095238095238</v>
      </c>
      <c r="V26" s="410">
        <v>45</v>
      </c>
      <c r="W26" s="410">
        <v>9</v>
      </c>
      <c r="X26" s="423">
        <f t="shared" si="20"/>
        <v>5</v>
      </c>
      <c r="Y26" s="182">
        <f t="shared" si="21"/>
        <v>13564</v>
      </c>
      <c r="Z26" s="182">
        <f t="shared" si="27"/>
        <v>43.060317460317464</v>
      </c>
      <c r="AA26" s="183">
        <f t="shared" si="27"/>
        <v>297</v>
      </c>
      <c r="AB26" s="191">
        <f t="shared" si="17"/>
        <v>0.9428571428571428</v>
      </c>
      <c r="AC26" s="183">
        <f t="shared" si="22"/>
        <v>59</v>
      </c>
      <c r="AD26" s="192">
        <f t="shared" si="32"/>
        <v>59</v>
      </c>
      <c r="AE26" s="184">
        <f t="shared" si="23"/>
        <v>229.72674109516217</v>
      </c>
      <c r="AF26" s="240">
        <f t="shared" si="24"/>
        <v>0.7298358891579231</v>
      </c>
    </row>
    <row r="27" spans="1:32" s="152" customFormat="1" ht="15">
      <c r="A27" s="174" t="s">
        <v>40</v>
      </c>
      <c r="B27" s="205">
        <v>248</v>
      </c>
      <c r="C27" s="383">
        <v>8</v>
      </c>
      <c r="D27" s="389">
        <v>22</v>
      </c>
      <c r="E27" s="420">
        <f t="shared" si="28"/>
        <v>164.22727272727272</v>
      </c>
      <c r="F27" s="385">
        <v>3613</v>
      </c>
      <c r="G27" s="276">
        <f t="shared" si="29"/>
        <v>14.568548387096774</v>
      </c>
      <c r="H27" s="386">
        <v>105</v>
      </c>
      <c r="I27" s="427">
        <v>21</v>
      </c>
      <c r="J27" s="420">
        <f t="shared" si="18"/>
        <v>5</v>
      </c>
      <c r="K27" s="390">
        <v>18</v>
      </c>
      <c r="L27" s="237">
        <f t="shared" si="25"/>
        <v>175.22222222222223</v>
      </c>
      <c r="M27" s="228">
        <v>3154</v>
      </c>
      <c r="N27" s="237">
        <f t="shared" si="26"/>
        <v>12.71774193548387</v>
      </c>
      <c r="O27" s="424">
        <v>57</v>
      </c>
      <c r="P27" s="426">
        <v>12</v>
      </c>
      <c r="Q27" s="237">
        <f t="shared" si="19"/>
        <v>4.75</v>
      </c>
      <c r="R27" s="421">
        <v>19</v>
      </c>
      <c r="S27" s="419">
        <f t="shared" si="30"/>
        <v>171.10526315789474</v>
      </c>
      <c r="T27" s="421">
        <v>3251</v>
      </c>
      <c r="U27" s="422">
        <f t="shared" si="31"/>
        <v>13.108870967741936</v>
      </c>
      <c r="V27" s="421">
        <v>64</v>
      </c>
      <c r="W27" s="410">
        <v>13</v>
      </c>
      <c r="X27" s="423">
        <f t="shared" si="20"/>
        <v>4.923076923076923</v>
      </c>
      <c r="Y27" s="182">
        <f t="shared" si="21"/>
        <v>10018</v>
      </c>
      <c r="Z27" s="182">
        <f t="shared" si="27"/>
        <v>40.39516129032258</v>
      </c>
      <c r="AA27" s="183">
        <f t="shared" si="27"/>
        <v>226</v>
      </c>
      <c r="AB27" s="191">
        <f t="shared" si="17"/>
        <v>0.9112903225806451</v>
      </c>
      <c r="AC27" s="183">
        <f t="shared" si="22"/>
        <v>46</v>
      </c>
      <c r="AD27" s="192">
        <f t="shared" si="32"/>
        <v>59</v>
      </c>
      <c r="AE27" s="184">
        <f t="shared" si="23"/>
        <v>170.1849193691299</v>
      </c>
      <c r="AF27" s="240">
        <f t="shared" si="24"/>
        <v>0.6846637506834335</v>
      </c>
    </row>
    <row r="28" spans="1:32" ht="15">
      <c r="A28" s="174" t="s">
        <v>41</v>
      </c>
      <c r="B28" s="174">
        <v>171</v>
      </c>
      <c r="C28" s="186">
        <v>5</v>
      </c>
      <c r="D28" s="253">
        <v>22</v>
      </c>
      <c r="E28" s="420">
        <f t="shared" si="28"/>
        <v>132.04545454545453</v>
      </c>
      <c r="F28" s="241">
        <v>2905</v>
      </c>
      <c r="G28" s="276">
        <f t="shared" si="29"/>
        <v>16.98830409356725</v>
      </c>
      <c r="H28" s="235">
        <v>59</v>
      </c>
      <c r="I28" s="235">
        <v>11</v>
      </c>
      <c r="J28" s="420">
        <f t="shared" si="18"/>
        <v>5.363636363636363</v>
      </c>
      <c r="K28" s="242">
        <v>18</v>
      </c>
      <c r="L28" s="237">
        <f t="shared" si="25"/>
        <v>132</v>
      </c>
      <c r="M28" s="228">
        <v>2376</v>
      </c>
      <c r="N28" s="237">
        <f t="shared" si="26"/>
        <v>13.894736842105264</v>
      </c>
      <c r="O28" s="424">
        <v>31</v>
      </c>
      <c r="P28" s="426">
        <v>7</v>
      </c>
      <c r="Q28" s="237">
        <f t="shared" si="19"/>
        <v>4.428571428571429</v>
      </c>
      <c r="R28" s="421">
        <v>19</v>
      </c>
      <c r="S28" s="419">
        <f t="shared" si="30"/>
        <v>114.42105263157895</v>
      </c>
      <c r="T28" s="421">
        <v>2174</v>
      </c>
      <c r="U28" s="422">
        <f t="shared" si="31"/>
        <v>12.713450292397662</v>
      </c>
      <c r="V28" s="421">
        <v>39</v>
      </c>
      <c r="W28" s="410">
        <v>7</v>
      </c>
      <c r="X28" s="423">
        <f t="shared" si="20"/>
        <v>5.571428571428571</v>
      </c>
      <c r="Y28" s="182">
        <f t="shared" si="21"/>
        <v>7455</v>
      </c>
      <c r="Z28" s="182">
        <f t="shared" si="27"/>
        <v>43.59649122807018</v>
      </c>
      <c r="AA28" s="183">
        <f t="shared" si="27"/>
        <v>129</v>
      </c>
      <c r="AB28" s="191">
        <f t="shared" si="17"/>
        <v>0.7543859649122807</v>
      </c>
      <c r="AC28" s="183">
        <f t="shared" si="22"/>
        <v>25</v>
      </c>
      <c r="AD28" s="192">
        <f t="shared" si="32"/>
        <v>59</v>
      </c>
      <c r="AE28" s="184">
        <f t="shared" si="23"/>
        <v>126.15550239234449</v>
      </c>
      <c r="AF28" s="240">
        <f t="shared" si="24"/>
        <v>0.7389235801367827</v>
      </c>
    </row>
    <row r="29" spans="1:32" ht="15.75" customHeight="1">
      <c r="A29" s="174" t="s">
        <v>42</v>
      </c>
      <c r="B29" s="174">
        <v>237</v>
      </c>
      <c r="C29" s="208">
        <v>7</v>
      </c>
      <c r="D29" s="386">
        <v>22</v>
      </c>
      <c r="E29" s="420">
        <f t="shared" si="28"/>
        <v>183.3181818181818</v>
      </c>
      <c r="F29" s="386">
        <v>4033</v>
      </c>
      <c r="G29" s="276">
        <f t="shared" si="29"/>
        <v>17.0168776371308</v>
      </c>
      <c r="H29" s="386">
        <v>96</v>
      </c>
      <c r="I29" s="427">
        <v>17</v>
      </c>
      <c r="J29" s="420">
        <f t="shared" si="18"/>
        <v>5.647058823529412</v>
      </c>
      <c r="K29" s="242">
        <v>18</v>
      </c>
      <c r="L29" s="237">
        <f t="shared" si="25"/>
        <v>185</v>
      </c>
      <c r="M29" s="228">
        <v>3330</v>
      </c>
      <c r="N29" s="237">
        <f t="shared" si="26"/>
        <v>14.050632911392405</v>
      </c>
      <c r="O29" s="424">
        <v>93</v>
      </c>
      <c r="P29" s="426">
        <v>15</v>
      </c>
      <c r="Q29" s="237">
        <f t="shared" si="19"/>
        <v>6.2</v>
      </c>
      <c r="R29" s="421">
        <v>18</v>
      </c>
      <c r="S29" s="419">
        <f t="shared" si="30"/>
        <v>175.5</v>
      </c>
      <c r="T29" s="421">
        <v>3159</v>
      </c>
      <c r="U29" s="422">
        <f t="shared" si="31"/>
        <v>13.329113924050633</v>
      </c>
      <c r="V29" s="421">
        <v>82</v>
      </c>
      <c r="W29" s="410">
        <v>14</v>
      </c>
      <c r="X29" s="423">
        <f t="shared" si="20"/>
        <v>5.857142857142857</v>
      </c>
      <c r="Y29" s="182">
        <f t="shared" si="21"/>
        <v>10522</v>
      </c>
      <c r="Z29" s="182">
        <f t="shared" si="27"/>
        <v>44.39662447257384</v>
      </c>
      <c r="AA29" s="183">
        <f t="shared" si="27"/>
        <v>271</v>
      </c>
      <c r="AB29" s="191">
        <f t="shared" si="17"/>
        <v>1.1434599156118144</v>
      </c>
      <c r="AC29" s="183">
        <f t="shared" si="22"/>
        <v>46</v>
      </c>
      <c r="AD29" s="192">
        <f t="shared" si="32"/>
        <v>58</v>
      </c>
      <c r="AE29" s="184">
        <f t="shared" si="23"/>
        <v>181.27272727272725</v>
      </c>
      <c r="AF29" s="240">
        <f t="shared" si="24"/>
        <v>0.7654590426305835</v>
      </c>
    </row>
    <row r="30" spans="1:32" s="12" customFormat="1" ht="15">
      <c r="A30" s="174" t="s">
        <v>43</v>
      </c>
      <c r="B30" s="174">
        <v>258</v>
      </c>
      <c r="C30" s="186">
        <v>10</v>
      </c>
      <c r="D30" s="234">
        <v>21</v>
      </c>
      <c r="E30" s="420">
        <f t="shared" si="28"/>
        <v>199.85714285714286</v>
      </c>
      <c r="F30" s="241">
        <v>4197</v>
      </c>
      <c r="G30" s="276">
        <f t="shared" si="29"/>
        <v>16.267441860465116</v>
      </c>
      <c r="H30" s="235">
        <v>419</v>
      </c>
      <c r="I30" s="235">
        <v>82</v>
      </c>
      <c r="J30" s="420">
        <f t="shared" si="18"/>
        <v>5.109756097560975</v>
      </c>
      <c r="K30" s="252">
        <v>18</v>
      </c>
      <c r="L30" s="237">
        <f t="shared" si="25"/>
        <v>220.94444444444446</v>
      </c>
      <c r="M30" s="228">
        <v>3977</v>
      </c>
      <c r="N30" s="237">
        <f t="shared" si="26"/>
        <v>15.414728682170542</v>
      </c>
      <c r="O30" s="411">
        <v>265</v>
      </c>
      <c r="P30" s="412">
        <v>53</v>
      </c>
      <c r="Q30" s="237">
        <f t="shared" si="19"/>
        <v>5</v>
      </c>
      <c r="R30" s="410">
        <v>19</v>
      </c>
      <c r="S30" s="419">
        <v>173</v>
      </c>
      <c r="T30" s="410">
        <v>3273</v>
      </c>
      <c r="U30" s="422">
        <f t="shared" si="31"/>
        <v>12.686046511627907</v>
      </c>
      <c r="V30" s="410">
        <v>251</v>
      </c>
      <c r="W30" s="410">
        <v>49</v>
      </c>
      <c r="X30" s="423">
        <f t="shared" si="20"/>
        <v>5.122448979591836</v>
      </c>
      <c r="Y30" s="182">
        <f t="shared" si="21"/>
        <v>11447</v>
      </c>
      <c r="Z30" s="182">
        <f t="shared" si="27"/>
        <v>44.36821705426357</v>
      </c>
      <c r="AA30" s="183">
        <f t="shared" si="27"/>
        <v>935</v>
      </c>
      <c r="AB30" s="191">
        <f t="shared" si="17"/>
        <v>3.624031007751938</v>
      </c>
      <c r="AC30" s="183">
        <f t="shared" si="22"/>
        <v>184</v>
      </c>
      <c r="AD30" s="192">
        <f t="shared" si="32"/>
        <v>58</v>
      </c>
      <c r="AE30" s="184">
        <f t="shared" si="23"/>
        <v>197.93386243386246</v>
      </c>
      <c r="AF30" s="240">
        <f t="shared" si="24"/>
        <v>0.7649692595562684</v>
      </c>
    </row>
    <row r="31" spans="1:32" ht="15">
      <c r="A31" s="174" t="s">
        <v>44</v>
      </c>
      <c r="B31" s="174">
        <v>285</v>
      </c>
      <c r="C31" s="208">
        <v>11</v>
      </c>
      <c r="D31" s="236">
        <v>22</v>
      </c>
      <c r="E31" s="420">
        <f t="shared" si="28"/>
        <v>205.0909090909091</v>
      </c>
      <c r="F31" s="241">
        <v>4512</v>
      </c>
      <c r="G31" s="276">
        <f t="shared" si="29"/>
        <v>15.83157894736842</v>
      </c>
      <c r="H31" s="235">
        <v>157</v>
      </c>
      <c r="I31" s="235">
        <v>17</v>
      </c>
      <c r="J31" s="420">
        <f t="shared" si="18"/>
        <v>9.235294117647058</v>
      </c>
      <c r="K31" s="252">
        <v>18</v>
      </c>
      <c r="L31" s="237">
        <f t="shared" si="25"/>
        <v>209.61111111111111</v>
      </c>
      <c r="M31" s="228">
        <v>3773</v>
      </c>
      <c r="N31" s="237">
        <f t="shared" si="26"/>
        <v>13.238596491228071</v>
      </c>
      <c r="O31" s="424">
        <v>57</v>
      </c>
      <c r="P31" s="426">
        <v>6</v>
      </c>
      <c r="Q31" s="237">
        <f t="shared" si="19"/>
        <v>9.5</v>
      </c>
      <c r="R31" s="421">
        <v>19</v>
      </c>
      <c r="S31" s="419">
        <f t="shared" si="30"/>
        <v>207.42105263157896</v>
      </c>
      <c r="T31" s="421">
        <v>3941</v>
      </c>
      <c r="U31" s="422">
        <f t="shared" si="31"/>
        <v>13.828070175438597</v>
      </c>
      <c r="V31" s="421">
        <v>90</v>
      </c>
      <c r="W31" s="410">
        <v>10</v>
      </c>
      <c r="X31" s="423">
        <f t="shared" si="20"/>
        <v>9</v>
      </c>
      <c r="Y31" s="182">
        <f t="shared" si="21"/>
        <v>12226</v>
      </c>
      <c r="Z31" s="182">
        <f t="shared" si="27"/>
        <v>42.89824561403509</v>
      </c>
      <c r="AA31" s="183">
        <f t="shared" si="27"/>
        <v>304</v>
      </c>
      <c r="AB31" s="191">
        <f t="shared" si="17"/>
        <v>1.0666666666666667</v>
      </c>
      <c r="AC31" s="183">
        <f t="shared" si="22"/>
        <v>33</v>
      </c>
      <c r="AD31" s="192">
        <f t="shared" si="32"/>
        <v>59</v>
      </c>
      <c r="AE31" s="184">
        <f t="shared" si="23"/>
        <v>207.3743576111997</v>
      </c>
      <c r="AF31" s="240">
        <f t="shared" si="24"/>
        <v>0.7270889087124591</v>
      </c>
    </row>
    <row r="32" spans="1:32" ht="15" customHeight="1">
      <c r="A32" s="492" t="s">
        <v>136</v>
      </c>
      <c r="B32" s="174">
        <v>393</v>
      </c>
      <c r="C32" s="208">
        <v>13</v>
      </c>
      <c r="D32" s="236">
        <v>22</v>
      </c>
      <c r="E32" s="420">
        <f t="shared" si="28"/>
        <v>281.6818181818182</v>
      </c>
      <c r="F32" s="241">
        <v>6197</v>
      </c>
      <c r="G32" s="276">
        <f t="shared" si="29"/>
        <v>15.768447837150127</v>
      </c>
      <c r="H32" s="235">
        <v>174</v>
      </c>
      <c r="I32" s="235">
        <v>37</v>
      </c>
      <c r="J32" s="420">
        <f t="shared" si="18"/>
        <v>4.702702702702703</v>
      </c>
      <c r="K32" s="252">
        <v>18</v>
      </c>
      <c r="L32" s="237">
        <f t="shared" si="25"/>
        <v>270</v>
      </c>
      <c r="M32" s="228">
        <v>4860</v>
      </c>
      <c r="N32" s="237">
        <f>M32/B32</f>
        <v>12.366412213740459</v>
      </c>
      <c r="O32" s="424">
        <v>133</v>
      </c>
      <c r="P32" s="426">
        <v>28</v>
      </c>
      <c r="Q32" s="237">
        <f>O32/P32</f>
        <v>4.75</v>
      </c>
      <c r="R32" s="421">
        <v>19</v>
      </c>
      <c r="S32" s="419">
        <f>T32/R32</f>
        <v>282.5263157894737</v>
      </c>
      <c r="T32" s="421">
        <v>5368</v>
      </c>
      <c r="U32" s="422">
        <f>T32/B32</f>
        <v>13.659033078880407</v>
      </c>
      <c r="V32" s="421">
        <v>113</v>
      </c>
      <c r="W32" s="474">
        <v>21</v>
      </c>
      <c r="X32" s="423">
        <f>V32/W32</f>
        <v>5.380952380952381</v>
      </c>
      <c r="Y32" s="182">
        <f t="shared" si="21"/>
        <v>16425</v>
      </c>
      <c r="Z32" s="182">
        <f t="shared" si="27"/>
        <v>41.79389312977099</v>
      </c>
      <c r="AA32" s="183">
        <f t="shared" si="27"/>
        <v>420</v>
      </c>
      <c r="AB32" s="191">
        <f t="shared" si="17"/>
        <v>1.0687022900763359</v>
      </c>
      <c r="AC32" s="183">
        <f t="shared" si="22"/>
        <v>86</v>
      </c>
      <c r="AD32" s="192">
        <f t="shared" si="32"/>
        <v>59</v>
      </c>
      <c r="AE32" s="184">
        <f t="shared" si="23"/>
        <v>278.06937799043067</v>
      </c>
      <c r="AF32" s="240">
        <f t="shared" si="24"/>
        <v>0.7083710699961185</v>
      </c>
    </row>
    <row r="33" spans="1:32" s="150" customFormat="1" ht="15.75">
      <c r="A33" s="243" t="s">
        <v>17</v>
      </c>
      <c r="B33" s="243">
        <f>SUM(B21:B32)</f>
        <v>2959</v>
      </c>
      <c r="C33" s="243">
        <f>SUM(C21:C32)</f>
        <v>104</v>
      </c>
      <c r="D33" s="243">
        <f>SUM(D21:D32)</f>
        <v>262</v>
      </c>
      <c r="E33" s="243">
        <f>SUM(E21:E32)</f>
        <v>2164.995670995671</v>
      </c>
      <c r="F33" s="243">
        <f>SUM(F21:F31)</f>
        <v>41069</v>
      </c>
      <c r="G33" s="243">
        <f>F33/B33</f>
        <v>13.879351132139236</v>
      </c>
      <c r="H33" s="243">
        <f>SUM(H21:H32)</f>
        <v>2393</v>
      </c>
      <c r="I33" s="243">
        <f>SUM(I21:I32)</f>
        <v>388</v>
      </c>
      <c r="J33" s="243">
        <f>H33/I33</f>
        <v>6.167525773195877</v>
      </c>
      <c r="K33" s="243">
        <f>SUM(K21:K32)</f>
        <v>216</v>
      </c>
      <c r="L33" s="243">
        <f>SUM(L21:L32)</f>
        <v>2215.8888888888887</v>
      </c>
      <c r="M33" s="243">
        <f>SUM(M21:M32)</f>
        <v>39886</v>
      </c>
      <c r="N33" s="243">
        <f>M33/B33</f>
        <v>13.479553903345725</v>
      </c>
      <c r="O33" s="243">
        <f>SUM(O21:O32)</f>
        <v>1477</v>
      </c>
      <c r="P33" s="243">
        <f>SUM(P21:P32)</f>
        <v>245</v>
      </c>
      <c r="Q33" s="243">
        <f>O33/P33</f>
        <v>6.0285714285714285</v>
      </c>
      <c r="R33" s="243">
        <f>SUM(R21:R32)</f>
        <v>227</v>
      </c>
      <c r="S33" s="243">
        <f>SUM(S21:S32)</f>
        <v>2140.184210526316</v>
      </c>
      <c r="T33" s="243">
        <f>SUM(T21:T32)</f>
        <v>38577</v>
      </c>
      <c r="U33" s="243">
        <f>T33/B33</f>
        <v>13.037174721189592</v>
      </c>
      <c r="V33" s="243">
        <f>SUM(V21:V32)</f>
        <v>1372</v>
      </c>
      <c r="W33" s="243">
        <f>SUM(W21:W32)</f>
        <v>237</v>
      </c>
      <c r="X33" s="243">
        <f>V33/W33</f>
        <v>5.789029535864979</v>
      </c>
      <c r="Y33" s="243">
        <f>F33+M33+T33</f>
        <v>119532</v>
      </c>
      <c r="Z33" s="243">
        <f>Y33/B33</f>
        <v>40.39607975667455</v>
      </c>
      <c r="AA33" s="243">
        <f>H33+O33+V33</f>
        <v>5242</v>
      </c>
      <c r="AB33" s="243">
        <f>AA33/B33</f>
        <v>1.771544440689422</v>
      </c>
      <c r="AC33" s="243">
        <f>I33+P33+W33</f>
        <v>870</v>
      </c>
      <c r="AD33" s="243">
        <f>SUM(AD21:AD31)/11</f>
        <v>58.72727272727273</v>
      </c>
      <c r="AE33" s="243">
        <f>(E33+L33+S33)/3</f>
        <v>2173.6895901369585</v>
      </c>
      <c r="AF33" s="258">
        <f>Z33/AD33</f>
        <v>0.6878589432251085</v>
      </c>
    </row>
    <row r="34" spans="1:32" ht="15">
      <c r="A34" s="218" t="s">
        <v>11</v>
      </c>
      <c r="B34" s="259">
        <f>B20+B33</f>
        <v>4385</v>
      </c>
      <c r="C34" s="259">
        <f>C20+C33</f>
        <v>168</v>
      </c>
      <c r="D34" s="259">
        <f>D20+D33</f>
        <v>634</v>
      </c>
      <c r="E34" s="260">
        <f>E20+E33</f>
        <v>3200.2597402597403</v>
      </c>
      <c r="F34" s="259">
        <f>F20+F33</f>
        <v>63782</v>
      </c>
      <c r="G34" s="261">
        <f>F34/B34</f>
        <v>14.545496009122006</v>
      </c>
      <c r="H34" s="262">
        <f>SUM(H20,H33)</f>
        <v>4308</v>
      </c>
      <c r="I34" s="262">
        <f>SUM(I20,I33)</f>
        <v>681</v>
      </c>
      <c r="J34" s="263">
        <f t="shared" si="18"/>
        <v>6.325991189427313</v>
      </c>
      <c r="K34" s="220">
        <f>SUM(K20,K33)</f>
        <v>522</v>
      </c>
      <c r="L34" s="220">
        <f>SUM(L20,L33)</f>
        <v>3311.2222222222217</v>
      </c>
      <c r="M34" s="220">
        <f>SUM(M20,M33)</f>
        <v>59602</v>
      </c>
      <c r="N34" s="260">
        <f>M34/B34</f>
        <v>13.59224629418472</v>
      </c>
      <c r="O34" s="264">
        <f>SUM(O20,O33)</f>
        <v>2576</v>
      </c>
      <c r="P34" s="264">
        <f>SUM(P20,P33)</f>
        <v>431</v>
      </c>
      <c r="Q34" s="260">
        <f>O34/P34</f>
        <v>5.976798143851508</v>
      </c>
      <c r="R34" s="220">
        <f>SUM(R20,R33)</f>
        <v>524</v>
      </c>
      <c r="S34" s="220">
        <f>SUM(S20,S33)</f>
        <v>3090.948252985405</v>
      </c>
      <c r="T34" s="220">
        <f>SUM(T20,T33)</f>
        <v>56258</v>
      </c>
      <c r="U34" s="265">
        <f>T34/B34</f>
        <v>12.829646522234892</v>
      </c>
      <c r="V34" s="220">
        <f>SUM(V20,V33)</f>
        <v>2491</v>
      </c>
      <c r="W34" s="220">
        <f>SUM(W20,W33)</f>
        <v>415</v>
      </c>
      <c r="X34" s="220">
        <f>V34/W34</f>
        <v>6.002409638554217</v>
      </c>
      <c r="Y34" s="266">
        <f>F34+M34+T34</f>
        <v>179642</v>
      </c>
      <c r="Z34" s="266">
        <f>Y34/B34</f>
        <v>40.96738882554162</v>
      </c>
      <c r="AA34" s="267">
        <f>H34+O34+V34</f>
        <v>9375</v>
      </c>
      <c r="AB34" s="268">
        <f>AA34/B34</f>
        <v>2.137970353477765</v>
      </c>
      <c r="AC34" s="183">
        <f t="shared" si="22"/>
        <v>1527</v>
      </c>
      <c r="AD34" s="184">
        <f>SUM(AD20,AD33)/2</f>
        <v>57.98863636363636</v>
      </c>
      <c r="AE34" s="184">
        <f>(E34+L34+S34)/3</f>
        <v>3200.810071822456</v>
      </c>
      <c r="AF34" s="240">
        <f t="shared" si="24"/>
        <v>0.7064727055942902</v>
      </c>
    </row>
    <row r="35" spans="2:3" ht="15">
      <c r="B35" s="156"/>
      <c r="C35" t="s">
        <v>64</v>
      </c>
    </row>
  </sheetData>
  <sheetProtection/>
  <mergeCells count="4">
    <mergeCell ref="D1:J1"/>
    <mergeCell ref="K1:Q1"/>
    <mergeCell ref="R1:X1"/>
    <mergeCell ref="Y1:AD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540"/>
  <sheetViews>
    <sheetView zoomScale="82" zoomScaleNormal="82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T30" sqref="T30"/>
    </sheetView>
  </sheetViews>
  <sheetFormatPr defaultColWidth="9.140625" defaultRowHeight="15"/>
  <cols>
    <col min="1" max="1" width="32.28125" style="1" customWidth="1"/>
    <col min="2" max="2" width="7.421875" style="1" customWidth="1"/>
    <col min="3" max="3" width="5.421875" style="1" customWidth="1"/>
    <col min="4" max="4" width="5.57421875" style="16" customWidth="1"/>
    <col min="5" max="5" width="10.7109375" style="16" customWidth="1"/>
    <col min="6" max="6" width="6.8515625" style="6" customWidth="1"/>
    <col min="7" max="7" width="9.00390625" style="16" customWidth="1"/>
    <col min="8" max="8" width="7.140625" style="17" customWidth="1"/>
    <col min="9" max="9" width="6.421875" style="17" customWidth="1"/>
    <col min="10" max="10" width="8.28125" style="17" customWidth="1"/>
    <col min="11" max="11" width="8.00390625" style="2" customWidth="1"/>
    <col min="12" max="12" width="10.00390625" style="4" customWidth="1"/>
    <col min="13" max="13" width="8.28125" style="6" customWidth="1"/>
    <col min="14" max="14" width="9.8515625" style="2" customWidth="1"/>
    <col min="15" max="15" width="7.28125" style="7" customWidth="1"/>
    <col min="16" max="16" width="7.00390625" style="8" customWidth="1"/>
    <col min="17" max="17" width="9.140625" style="2" customWidth="1"/>
    <col min="18" max="18" width="6.00390625" style="9" customWidth="1"/>
    <col min="19" max="19" width="9.7109375" style="9" customWidth="1"/>
    <col min="20" max="20" width="10.00390625" style="9" customWidth="1"/>
    <col min="21" max="21" width="10.421875" style="9" customWidth="1"/>
    <col min="22" max="22" width="7.00390625" style="9" customWidth="1"/>
    <col min="23" max="23" width="6.7109375" style="9" customWidth="1"/>
    <col min="24" max="24" width="8.00390625" style="9" customWidth="1"/>
    <col min="25" max="25" width="8.7109375" style="9" customWidth="1"/>
    <col min="26" max="29" width="7.8515625" style="9" customWidth="1"/>
    <col min="31" max="31" width="9.140625" style="60" customWidth="1"/>
    <col min="32" max="32" width="9.140625" style="0" customWidth="1"/>
  </cols>
  <sheetData>
    <row r="1" spans="1:32" ht="45" customHeight="1">
      <c r="A1" s="3"/>
      <c r="B1" s="3"/>
      <c r="C1" s="3"/>
      <c r="D1" s="548" t="s">
        <v>83</v>
      </c>
      <c r="E1" s="549"/>
      <c r="F1" s="549"/>
      <c r="G1" s="549"/>
      <c r="H1" s="549"/>
      <c r="I1" s="549"/>
      <c r="J1" s="550"/>
      <c r="K1" s="542" t="s">
        <v>84</v>
      </c>
      <c r="L1" s="543"/>
      <c r="M1" s="543"/>
      <c r="N1" s="543"/>
      <c r="O1" s="543"/>
      <c r="P1" s="543"/>
      <c r="Q1" s="544"/>
      <c r="R1" s="545" t="s">
        <v>85</v>
      </c>
      <c r="S1" s="545"/>
      <c r="T1" s="545"/>
      <c r="U1" s="545"/>
      <c r="V1" s="545"/>
      <c r="W1" s="545"/>
      <c r="X1" s="545"/>
      <c r="Y1" s="546" t="s">
        <v>128</v>
      </c>
      <c r="Z1" s="547"/>
      <c r="AA1" s="547"/>
      <c r="AB1" s="547"/>
      <c r="AC1" s="547"/>
      <c r="AD1" s="547"/>
      <c r="AE1" s="61"/>
      <c r="AF1" s="62"/>
    </row>
    <row r="2" spans="1:32" ht="132.75" customHeight="1">
      <c r="A2" s="3"/>
      <c r="B2" s="5" t="s">
        <v>0</v>
      </c>
      <c r="C2" s="5" t="s">
        <v>1</v>
      </c>
      <c r="D2" s="27" t="s">
        <v>4</v>
      </c>
      <c r="E2" s="25" t="s">
        <v>3</v>
      </c>
      <c r="F2" s="26" t="s">
        <v>2</v>
      </c>
      <c r="G2" s="27" t="s">
        <v>15</v>
      </c>
      <c r="H2" s="28" t="s">
        <v>7</v>
      </c>
      <c r="I2" s="28" t="s">
        <v>6</v>
      </c>
      <c r="J2" s="28" t="s">
        <v>8</v>
      </c>
      <c r="K2" s="29" t="s">
        <v>4</v>
      </c>
      <c r="L2" s="29" t="s">
        <v>3</v>
      </c>
      <c r="M2" s="30" t="s">
        <v>2</v>
      </c>
      <c r="N2" s="29" t="s">
        <v>5</v>
      </c>
      <c r="O2" s="31" t="s">
        <v>7</v>
      </c>
      <c r="P2" s="31" t="s">
        <v>6</v>
      </c>
      <c r="Q2" s="32" t="s">
        <v>8</v>
      </c>
      <c r="R2" s="67" t="s">
        <v>4</v>
      </c>
      <c r="S2" s="67" t="s">
        <v>3</v>
      </c>
      <c r="T2" s="68" t="s">
        <v>2</v>
      </c>
      <c r="U2" s="67" t="s">
        <v>5</v>
      </c>
      <c r="V2" s="69" t="s">
        <v>7</v>
      </c>
      <c r="W2" s="69" t="s">
        <v>6</v>
      </c>
      <c r="X2" s="69" t="s">
        <v>8</v>
      </c>
      <c r="Y2" s="33" t="s">
        <v>2</v>
      </c>
      <c r="Z2" s="33" t="s">
        <v>9</v>
      </c>
      <c r="AA2" s="34" t="s">
        <v>7</v>
      </c>
      <c r="AB2" s="34" t="s">
        <v>13</v>
      </c>
      <c r="AC2" s="34" t="s">
        <v>6</v>
      </c>
      <c r="AD2" s="35" t="s">
        <v>10</v>
      </c>
      <c r="AE2" s="35" t="s">
        <v>12</v>
      </c>
      <c r="AF2" s="65" t="s">
        <v>14</v>
      </c>
    </row>
    <row r="3" spans="1:32" s="12" customFormat="1" ht="15" customHeight="1">
      <c r="A3" s="66" t="s">
        <v>18</v>
      </c>
      <c r="B3" s="402">
        <v>47</v>
      </c>
      <c r="C3" s="403">
        <v>2</v>
      </c>
      <c r="D3" s="39">
        <v>23</v>
      </c>
      <c r="E3" s="475">
        <f>F3/D3</f>
        <v>25</v>
      </c>
      <c r="F3" s="39">
        <v>575</v>
      </c>
      <c r="G3" s="476">
        <f>F3/B3</f>
        <v>12.23404255319149</v>
      </c>
      <c r="H3" s="475">
        <v>10</v>
      </c>
      <c r="I3" s="475">
        <v>4</v>
      </c>
      <c r="J3" s="475">
        <f>H3/I3</f>
        <v>2.5</v>
      </c>
      <c r="K3" s="41">
        <v>22</v>
      </c>
      <c r="L3" s="42">
        <f>M3/K3</f>
        <v>25.40909090909091</v>
      </c>
      <c r="M3" s="41">
        <v>559</v>
      </c>
      <c r="N3" s="44">
        <f>M3/B3</f>
        <v>11.893617021276595</v>
      </c>
      <c r="O3" s="44">
        <v>8</v>
      </c>
      <c r="P3" s="44">
        <v>3</v>
      </c>
      <c r="Q3" s="46">
        <f>O3/P3</f>
        <v>2.6666666666666665</v>
      </c>
      <c r="R3" s="500">
        <v>21</v>
      </c>
      <c r="S3" s="499">
        <f>T3/R3</f>
        <v>25.238095238095237</v>
      </c>
      <c r="T3" s="500">
        <v>530</v>
      </c>
      <c r="U3" s="499">
        <f>T3/B3</f>
        <v>11.27659574468085</v>
      </c>
      <c r="V3" s="500">
        <v>33</v>
      </c>
      <c r="W3" s="500">
        <v>13</v>
      </c>
      <c r="X3" s="499">
        <f aca="true" t="shared" si="0" ref="X3:X8">V3/W3</f>
        <v>2.5384615384615383</v>
      </c>
      <c r="Y3" s="36">
        <f aca="true" t="shared" si="1" ref="Y3:AA4">F3+M3+T3</f>
        <v>1664</v>
      </c>
      <c r="Z3" s="18">
        <f t="shared" si="1"/>
        <v>35.40425531914893</v>
      </c>
      <c r="AA3" s="19">
        <f t="shared" si="1"/>
        <v>51</v>
      </c>
      <c r="AB3" s="19">
        <f>AA3/B3</f>
        <v>1.0851063829787233</v>
      </c>
      <c r="AC3" s="19">
        <f>I3+P3+W3</f>
        <v>20</v>
      </c>
      <c r="AD3" s="20">
        <f>D3+K3+R3</f>
        <v>66</v>
      </c>
      <c r="AE3" s="20">
        <f>(E3+L3+S3)/3</f>
        <v>25.215728715728716</v>
      </c>
      <c r="AF3" s="280">
        <f>Z3/AD3</f>
        <v>0.5364281108961959</v>
      </c>
    </row>
    <row r="4" spans="1:208" s="10" customFormat="1" ht="15" customHeight="1">
      <c r="A4" s="66" t="s">
        <v>19</v>
      </c>
      <c r="B4" s="402">
        <v>82</v>
      </c>
      <c r="C4" s="24">
        <v>3</v>
      </c>
      <c r="D4" s="39">
        <v>23</v>
      </c>
      <c r="E4" s="38">
        <f>F4/D4</f>
        <v>55.08695652173913</v>
      </c>
      <c r="F4" s="39">
        <v>1267</v>
      </c>
      <c r="G4" s="40">
        <f>F4/B4</f>
        <v>15.451219512195122</v>
      </c>
      <c r="H4" s="38">
        <v>112</v>
      </c>
      <c r="I4" s="38">
        <v>24</v>
      </c>
      <c r="J4" s="38">
        <f>H4/I4</f>
        <v>4.666666666666667</v>
      </c>
      <c r="K4" s="41">
        <v>22</v>
      </c>
      <c r="L4" s="42">
        <f>M4/K4</f>
        <v>57.45454545454545</v>
      </c>
      <c r="M4" s="41">
        <v>1264</v>
      </c>
      <c r="N4" s="44">
        <f>M4/B4</f>
        <v>15.414634146341463</v>
      </c>
      <c r="O4" s="44">
        <v>95</v>
      </c>
      <c r="P4" s="44">
        <v>23</v>
      </c>
      <c r="Q4" s="46">
        <f aca="true" t="shared" si="2" ref="Q4:Q19">O4/P4</f>
        <v>4.130434782608695</v>
      </c>
      <c r="R4" s="500">
        <v>21</v>
      </c>
      <c r="S4" s="507">
        <f aca="true" t="shared" si="3" ref="S4:S19">T4/R4</f>
        <v>66.19047619047619</v>
      </c>
      <c r="T4" s="500">
        <v>1390</v>
      </c>
      <c r="U4" s="499">
        <f aca="true" t="shared" si="4" ref="U4:U10">T4/B4</f>
        <v>16.951219512195124</v>
      </c>
      <c r="V4" s="500">
        <v>108</v>
      </c>
      <c r="W4" s="500">
        <v>20</v>
      </c>
      <c r="X4" s="499">
        <f t="shared" si="0"/>
        <v>5.4</v>
      </c>
      <c r="Y4" s="36">
        <f t="shared" si="1"/>
        <v>3921</v>
      </c>
      <c r="Z4" s="18">
        <f t="shared" si="1"/>
        <v>47.81707317073171</v>
      </c>
      <c r="AA4" s="19">
        <f t="shared" si="1"/>
        <v>315</v>
      </c>
      <c r="AB4" s="19">
        <f aca="true" t="shared" si="5" ref="AB4:AB19">AA4/B4</f>
        <v>3.841463414634146</v>
      </c>
      <c r="AC4" s="19">
        <f aca="true" t="shared" si="6" ref="AC4:AC19">I4+P4+W4</f>
        <v>67</v>
      </c>
      <c r="AD4" s="20">
        <f aca="true" t="shared" si="7" ref="AD4:AD19">D4+K4+R4</f>
        <v>66</v>
      </c>
      <c r="AE4" s="20">
        <f aca="true" t="shared" si="8" ref="AE4:AE19">(E4+L4+S4)/3</f>
        <v>59.57732605558692</v>
      </c>
      <c r="AF4" s="280">
        <f aca="true" t="shared" si="9" ref="AF4:AF19">Z4/AD4</f>
        <v>0.7245011086474502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</row>
    <row r="5" spans="1:208" s="11" customFormat="1" ht="15" customHeight="1">
      <c r="A5" s="66" t="s">
        <v>20</v>
      </c>
      <c r="B5" s="402">
        <v>78</v>
      </c>
      <c r="C5" s="24">
        <v>4</v>
      </c>
      <c r="D5" s="39">
        <v>23</v>
      </c>
      <c r="E5" s="38">
        <f aca="true" t="shared" si="10" ref="E5:E19">F5/D5</f>
        <v>40.52173913043478</v>
      </c>
      <c r="F5" s="39">
        <v>932</v>
      </c>
      <c r="G5" s="40">
        <f aca="true" t="shared" si="11" ref="G5:G19">F5/B5</f>
        <v>11.948717948717949</v>
      </c>
      <c r="H5" s="38">
        <v>40</v>
      </c>
      <c r="I5" s="38">
        <v>5</v>
      </c>
      <c r="J5" s="38">
        <f aca="true" t="shared" si="12" ref="J5:J19">H5/I5</f>
        <v>8</v>
      </c>
      <c r="K5" s="281">
        <v>22</v>
      </c>
      <c r="L5" s="42">
        <f>M5/K5</f>
        <v>42.59090909090909</v>
      </c>
      <c r="M5" s="41">
        <v>937</v>
      </c>
      <c r="N5" s="44">
        <f>M5/B5</f>
        <v>12.012820512820513</v>
      </c>
      <c r="O5" s="44">
        <v>56</v>
      </c>
      <c r="P5" s="44">
        <v>7</v>
      </c>
      <c r="Q5" s="46">
        <f t="shared" si="2"/>
        <v>8</v>
      </c>
      <c r="R5" s="500">
        <v>21</v>
      </c>
      <c r="S5" s="507">
        <f t="shared" si="3"/>
        <v>47.76190476190476</v>
      </c>
      <c r="T5" s="500">
        <v>1003</v>
      </c>
      <c r="U5" s="499">
        <f t="shared" si="4"/>
        <v>12.85897435897436</v>
      </c>
      <c r="V5" s="500">
        <v>40</v>
      </c>
      <c r="W5" s="500">
        <v>6</v>
      </c>
      <c r="X5" s="499">
        <f t="shared" si="0"/>
        <v>6.666666666666667</v>
      </c>
      <c r="Y5" s="36">
        <f aca="true" t="shared" si="13" ref="Y5:Y19">F5+M5+T5</f>
        <v>2872</v>
      </c>
      <c r="Z5" s="18">
        <f>G5+N5+U5</f>
        <v>36.82051282051282</v>
      </c>
      <c r="AA5" s="19">
        <f aca="true" t="shared" si="14" ref="AA5:AA18">H5+O5+V5</f>
        <v>136</v>
      </c>
      <c r="AB5" s="19">
        <f t="shared" si="5"/>
        <v>1.7435897435897436</v>
      </c>
      <c r="AC5" s="19">
        <f t="shared" si="6"/>
        <v>18</v>
      </c>
      <c r="AD5" s="20">
        <f t="shared" si="7"/>
        <v>66</v>
      </c>
      <c r="AE5" s="20">
        <f t="shared" si="8"/>
        <v>43.624850994416214</v>
      </c>
      <c r="AF5" s="280">
        <f t="shared" si="9"/>
        <v>0.5578865578865578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BF5" s="12"/>
      <c r="BG5" s="12"/>
      <c r="BH5" s="12"/>
      <c r="BI5" s="12"/>
      <c r="BJ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</row>
    <row r="6" spans="1:208" s="10" customFormat="1" ht="15" customHeight="1">
      <c r="A6" s="66" t="s">
        <v>21</v>
      </c>
      <c r="B6" s="402">
        <v>40</v>
      </c>
      <c r="C6" s="141">
        <v>2</v>
      </c>
      <c r="D6" s="39">
        <v>22</v>
      </c>
      <c r="E6" s="428">
        <v>24.545454545454547</v>
      </c>
      <c r="F6" s="39">
        <v>540</v>
      </c>
      <c r="G6" s="429">
        <v>11.25</v>
      </c>
      <c r="H6" s="428">
        <v>38</v>
      </c>
      <c r="I6" s="428">
        <v>5</v>
      </c>
      <c r="J6" s="428">
        <v>7.6</v>
      </c>
      <c r="K6" s="281">
        <v>22</v>
      </c>
      <c r="L6" s="42">
        <f aca="true" t="shared" si="15" ref="L6:L16">M6/K6</f>
        <v>10.318181818181818</v>
      </c>
      <c r="M6" s="41">
        <v>227</v>
      </c>
      <c r="N6" s="44">
        <f aca="true" t="shared" si="16" ref="N6:N19">M6/B6</f>
        <v>5.675</v>
      </c>
      <c r="O6" s="41">
        <v>83</v>
      </c>
      <c r="P6" s="41">
        <v>14</v>
      </c>
      <c r="Q6" s="46">
        <f t="shared" si="2"/>
        <v>5.928571428571429</v>
      </c>
      <c r="R6" s="500">
        <v>20</v>
      </c>
      <c r="S6" s="507">
        <f t="shared" si="3"/>
        <v>18.95</v>
      </c>
      <c r="T6" s="500">
        <v>379</v>
      </c>
      <c r="U6" s="499">
        <f t="shared" si="4"/>
        <v>9.475</v>
      </c>
      <c r="V6" s="500">
        <v>41</v>
      </c>
      <c r="W6" s="500">
        <v>8</v>
      </c>
      <c r="X6" s="499">
        <f t="shared" si="0"/>
        <v>5.125</v>
      </c>
      <c r="Y6" s="36">
        <f t="shared" si="13"/>
        <v>1146</v>
      </c>
      <c r="Z6" s="139">
        <f>G6+N6+U6</f>
        <v>26.4</v>
      </c>
      <c r="AA6" s="19">
        <f t="shared" si="14"/>
        <v>162</v>
      </c>
      <c r="AB6" s="19">
        <f t="shared" si="5"/>
        <v>4.05</v>
      </c>
      <c r="AC6" s="19">
        <f t="shared" si="6"/>
        <v>27</v>
      </c>
      <c r="AD6" s="20">
        <f t="shared" si="7"/>
        <v>64</v>
      </c>
      <c r="AE6" s="20">
        <f t="shared" si="8"/>
        <v>17.937878787878788</v>
      </c>
      <c r="AF6" s="280">
        <f t="shared" si="9"/>
        <v>0.4125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BF6" s="12"/>
      <c r="BG6" s="12"/>
      <c r="BH6" s="12"/>
      <c r="BI6" s="12"/>
      <c r="BJ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</row>
    <row r="7" spans="1:32" s="12" customFormat="1" ht="15" customHeight="1">
      <c r="A7" s="66" t="s">
        <v>22</v>
      </c>
      <c r="B7" s="402">
        <v>13</v>
      </c>
      <c r="C7" s="403">
        <v>1</v>
      </c>
      <c r="D7" s="39">
        <v>0</v>
      </c>
      <c r="E7" s="38">
        <v>0</v>
      </c>
      <c r="F7" s="39">
        <v>0</v>
      </c>
      <c r="G7" s="40">
        <f>F7/B7</f>
        <v>0</v>
      </c>
      <c r="H7" s="38">
        <v>0</v>
      </c>
      <c r="I7" s="38">
        <v>0</v>
      </c>
      <c r="J7" s="38">
        <v>0</v>
      </c>
      <c r="K7" s="41">
        <v>5</v>
      </c>
      <c r="L7" s="42">
        <f t="shared" si="15"/>
        <v>8</v>
      </c>
      <c r="M7" s="41">
        <v>40</v>
      </c>
      <c r="N7" s="44">
        <f t="shared" si="16"/>
        <v>3.076923076923077</v>
      </c>
      <c r="O7" s="44">
        <v>0</v>
      </c>
      <c r="P7" s="44">
        <v>0</v>
      </c>
      <c r="Q7" s="46">
        <v>0</v>
      </c>
      <c r="R7" s="500">
        <v>21</v>
      </c>
      <c r="S7" s="507">
        <f t="shared" si="3"/>
        <v>11.666666666666666</v>
      </c>
      <c r="T7" s="500">
        <v>245</v>
      </c>
      <c r="U7" s="499">
        <f t="shared" si="4"/>
        <v>18.846153846153847</v>
      </c>
      <c r="V7" s="500">
        <v>21</v>
      </c>
      <c r="W7" s="500">
        <v>1</v>
      </c>
      <c r="X7" s="499">
        <f t="shared" si="0"/>
        <v>21</v>
      </c>
      <c r="Y7" s="36">
        <f t="shared" si="13"/>
        <v>285</v>
      </c>
      <c r="Z7" s="18">
        <f>G7+N7+U7</f>
        <v>21.923076923076923</v>
      </c>
      <c r="AA7" s="19">
        <f t="shared" si="14"/>
        <v>21</v>
      </c>
      <c r="AB7" s="19">
        <f t="shared" si="5"/>
        <v>1.6153846153846154</v>
      </c>
      <c r="AC7" s="19">
        <f t="shared" si="6"/>
        <v>1</v>
      </c>
      <c r="AD7" s="20">
        <f t="shared" si="7"/>
        <v>26</v>
      </c>
      <c r="AE7" s="20">
        <f t="shared" si="8"/>
        <v>6.5555555555555545</v>
      </c>
      <c r="AF7" s="280">
        <f t="shared" si="9"/>
        <v>0.8431952662721893</v>
      </c>
    </row>
    <row r="8" spans="1:208" s="11" customFormat="1" ht="15" customHeight="1">
      <c r="A8" s="66" t="s">
        <v>23</v>
      </c>
      <c r="B8" s="402">
        <v>233</v>
      </c>
      <c r="C8" s="24">
        <v>9</v>
      </c>
      <c r="D8" s="39">
        <v>23</v>
      </c>
      <c r="E8" s="38">
        <f>F8/D8</f>
        <v>125.17391304347827</v>
      </c>
      <c r="F8" s="39">
        <v>2879</v>
      </c>
      <c r="G8" s="40">
        <f>F8/B8</f>
        <v>12.356223175965665</v>
      </c>
      <c r="H8" s="38">
        <v>344</v>
      </c>
      <c r="I8" s="38">
        <v>34</v>
      </c>
      <c r="J8" s="38">
        <f>H8/I8</f>
        <v>10.117647058823529</v>
      </c>
      <c r="K8" s="41">
        <v>22</v>
      </c>
      <c r="L8" s="42">
        <f t="shared" si="15"/>
        <v>122.54545454545455</v>
      </c>
      <c r="M8" s="41">
        <v>2696</v>
      </c>
      <c r="N8" s="44">
        <f t="shared" si="16"/>
        <v>11.570815450643776</v>
      </c>
      <c r="O8" s="44">
        <v>116</v>
      </c>
      <c r="P8" s="44">
        <v>13</v>
      </c>
      <c r="Q8" s="46">
        <f t="shared" si="2"/>
        <v>8.923076923076923</v>
      </c>
      <c r="R8" s="401">
        <v>21</v>
      </c>
      <c r="S8" s="507">
        <f t="shared" si="3"/>
        <v>142.28571428571428</v>
      </c>
      <c r="T8" s="401">
        <v>2988</v>
      </c>
      <c r="U8" s="499">
        <f t="shared" si="4"/>
        <v>12.82403433476395</v>
      </c>
      <c r="V8" s="401">
        <v>284</v>
      </c>
      <c r="W8" s="401">
        <v>31</v>
      </c>
      <c r="X8" s="499">
        <f t="shared" si="0"/>
        <v>9.161290322580646</v>
      </c>
      <c r="Y8" s="36">
        <f t="shared" si="13"/>
        <v>8563</v>
      </c>
      <c r="Z8" s="18">
        <f>G8+N8+U8</f>
        <v>36.75107296137339</v>
      </c>
      <c r="AA8" s="19">
        <f t="shared" si="14"/>
        <v>744</v>
      </c>
      <c r="AB8" s="19">
        <f t="shared" si="5"/>
        <v>3.1931330472103006</v>
      </c>
      <c r="AC8" s="19">
        <f t="shared" si="6"/>
        <v>78</v>
      </c>
      <c r="AD8" s="20">
        <f t="shared" si="7"/>
        <v>66</v>
      </c>
      <c r="AE8" s="20">
        <f t="shared" si="8"/>
        <v>130.0016939582157</v>
      </c>
      <c r="AF8" s="280">
        <f t="shared" si="9"/>
        <v>0.5568344388086877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</row>
    <row r="9" spans="1:208" s="10" customFormat="1" ht="15" customHeight="1">
      <c r="A9" s="66" t="s">
        <v>24</v>
      </c>
      <c r="B9" s="402">
        <v>143</v>
      </c>
      <c r="C9" s="24">
        <v>6</v>
      </c>
      <c r="D9" s="39">
        <v>23</v>
      </c>
      <c r="E9" s="475">
        <v>101.3913043478261</v>
      </c>
      <c r="F9" s="39">
        <v>2332</v>
      </c>
      <c r="G9" s="476">
        <v>16.307692307692307</v>
      </c>
      <c r="H9" s="475">
        <v>25</v>
      </c>
      <c r="I9" s="475">
        <v>6</v>
      </c>
      <c r="J9" s="475">
        <v>4.166666666666667</v>
      </c>
      <c r="K9" s="41">
        <v>22</v>
      </c>
      <c r="L9" s="42">
        <f t="shared" si="15"/>
        <v>101.04545454545455</v>
      </c>
      <c r="M9" s="41">
        <v>2223</v>
      </c>
      <c r="N9" s="44">
        <f t="shared" si="16"/>
        <v>15.545454545454545</v>
      </c>
      <c r="O9" s="44">
        <v>97</v>
      </c>
      <c r="P9" s="44">
        <v>18</v>
      </c>
      <c r="Q9" s="46">
        <f t="shared" si="2"/>
        <v>5.388888888888889</v>
      </c>
      <c r="R9" s="500">
        <v>21</v>
      </c>
      <c r="S9" s="507">
        <f t="shared" si="3"/>
        <v>97.95238095238095</v>
      </c>
      <c r="T9" s="500">
        <v>2057</v>
      </c>
      <c r="U9" s="499">
        <f t="shared" si="4"/>
        <v>14.384615384615385</v>
      </c>
      <c r="V9" s="500">
        <v>229</v>
      </c>
      <c r="W9" s="500">
        <v>41</v>
      </c>
      <c r="X9" s="499">
        <f aca="true" t="shared" si="17" ref="X9:X19">V9/W9</f>
        <v>5.585365853658536</v>
      </c>
      <c r="Y9" s="36">
        <f t="shared" si="13"/>
        <v>6612</v>
      </c>
      <c r="Z9" s="18">
        <f>G9+N9+U9</f>
        <v>46.23776223776224</v>
      </c>
      <c r="AA9" s="19">
        <f t="shared" si="14"/>
        <v>351</v>
      </c>
      <c r="AB9" s="19">
        <f t="shared" si="5"/>
        <v>2.4545454545454546</v>
      </c>
      <c r="AC9" s="19">
        <f t="shared" si="6"/>
        <v>65</v>
      </c>
      <c r="AD9" s="20">
        <f t="shared" si="7"/>
        <v>66</v>
      </c>
      <c r="AE9" s="20">
        <f t="shared" si="8"/>
        <v>100.12971328188719</v>
      </c>
      <c r="AF9" s="280">
        <f t="shared" si="9"/>
        <v>0.7005721551176097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</row>
    <row r="10" spans="1:208" s="11" customFormat="1" ht="15" customHeight="1">
      <c r="A10" s="66" t="s">
        <v>25</v>
      </c>
      <c r="B10" s="453">
        <v>73</v>
      </c>
      <c r="C10" s="404">
        <v>4</v>
      </c>
      <c r="D10" s="39">
        <v>18</v>
      </c>
      <c r="E10" s="475"/>
      <c r="F10" s="39">
        <v>741</v>
      </c>
      <c r="G10" s="476">
        <f>F10/B10</f>
        <v>10.150684931506849</v>
      </c>
      <c r="H10" s="475">
        <v>49</v>
      </c>
      <c r="I10" s="475">
        <v>7</v>
      </c>
      <c r="J10" s="475">
        <f>H10/I10</f>
        <v>7</v>
      </c>
      <c r="K10" s="41">
        <v>20</v>
      </c>
      <c r="L10" s="42">
        <f t="shared" si="15"/>
        <v>41.95</v>
      </c>
      <c r="M10" s="41">
        <v>839</v>
      </c>
      <c r="N10" s="44">
        <f t="shared" si="16"/>
        <v>11.493150684931507</v>
      </c>
      <c r="O10" s="44">
        <v>55</v>
      </c>
      <c r="P10" s="44">
        <v>7</v>
      </c>
      <c r="Q10" s="46">
        <f t="shared" si="2"/>
        <v>7.857142857142857</v>
      </c>
      <c r="R10" s="401">
        <v>21</v>
      </c>
      <c r="S10" s="507">
        <f t="shared" si="3"/>
        <v>42.76190476190476</v>
      </c>
      <c r="T10" s="401">
        <v>898</v>
      </c>
      <c r="U10" s="499">
        <f t="shared" si="4"/>
        <v>12.301369863013699</v>
      </c>
      <c r="V10" s="401">
        <v>177</v>
      </c>
      <c r="W10" s="401">
        <v>19</v>
      </c>
      <c r="X10" s="499">
        <f t="shared" si="17"/>
        <v>9.31578947368421</v>
      </c>
      <c r="Y10" s="36">
        <f t="shared" si="13"/>
        <v>2478</v>
      </c>
      <c r="Z10" s="18">
        <f aca="true" t="shared" si="18" ref="Z10:AA32">G10+N10+U10</f>
        <v>33.945205479452056</v>
      </c>
      <c r="AA10" s="19">
        <f t="shared" si="14"/>
        <v>281</v>
      </c>
      <c r="AB10" s="19">
        <f t="shared" si="5"/>
        <v>3.8493150684931505</v>
      </c>
      <c r="AC10" s="19">
        <f t="shared" si="6"/>
        <v>33</v>
      </c>
      <c r="AD10" s="20">
        <f>D10+K10+R10</f>
        <v>59</v>
      </c>
      <c r="AE10" s="20">
        <f t="shared" si="8"/>
        <v>28.237301587301587</v>
      </c>
      <c r="AF10" s="280">
        <f t="shared" si="9"/>
        <v>0.5753424657534247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0"/>
      <c r="AX10" s="10"/>
      <c r="AY10" s="10"/>
      <c r="AZ10" s="10"/>
      <c r="BA10" s="10"/>
      <c r="BB10" s="10"/>
      <c r="BC10" s="10"/>
      <c r="BD10" s="10"/>
      <c r="BE10" s="10"/>
      <c r="BF10" s="12"/>
      <c r="BG10" s="12"/>
      <c r="BH10" s="12"/>
      <c r="BI10" s="12"/>
      <c r="BJ10" s="12"/>
      <c r="BK10" s="10"/>
      <c r="BL10" s="10"/>
      <c r="BM10" s="10"/>
      <c r="BN10" s="10"/>
      <c r="BO10" s="10"/>
      <c r="BP10" s="10"/>
      <c r="BQ10" s="10"/>
      <c r="BR10" s="10"/>
      <c r="BS10" s="10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</row>
    <row r="11" spans="1:32" s="21" customFormat="1" ht="15" customHeight="1">
      <c r="A11" s="66" t="s">
        <v>26</v>
      </c>
      <c r="B11" s="402">
        <v>100</v>
      </c>
      <c r="C11" s="405">
        <v>5</v>
      </c>
      <c r="D11" s="39">
        <v>23</v>
      </c>
      <c r="E11" s="38">
        <f t="shared" si="10"/>
        <v>62.65217391304348</v>
      </c>
      <c r="F11" s="39">
        <v>1441</v>
      </c>
      <c r="G11" s="40">
        <f t="shared" si="11"/>
        <v>14.41</v>
      </c>
      <c r="H11" s="38">
        <v>10</v>
      </c>
      <c r="I11" s="38">
        <v>2</v>
      </c>
      <c r="J11" s="38">
        <f t="shared" si="12"/>
        <v>5</v>
      </c>
      <c r="K11" s="41">
        <v>22</v>
      </c>
      <c r="L11" s="42">
        <f t="shared" si="15"/>
        <v>64.5909090909091</v>
      </c>
      <c r="M11" s="41">
        <v>1421</v>
      </c>
      <c r="N11" s="44">
        <f t="shared" si="16"/>
        <v>14.21</v>
      </c>
      <c r="O11" s="44">
        <v>9</v>
      </c>
      <c r="P11" s="44">
        <v>2</v>
      </c>
      <c r="Q11" s="46">
        <f t="shared" si="2"/>
        <v>4.5</v>
      </c>
      <c r="R11" s="504">
        <v>21</v>
      </c>
      <c r="S11" s="507">
        <f t="shared" si="3"/>
        <v>63.333333333333336</v>
      </c>
      <c r="T11" s="504">
        <v>1330</v>
      </c>
      <c r="U11" s="503">
        <f>T11/B11</f>
        <v>13.3</v>
      </c>
      <c r="V11" s="504">
        <v>33</v>
      </c>
      <c r="W11" s="504">
        <v>5</v>
      </c>
      <c r="X11" s="503">
        <f t="shared" si="17"/>
        <v>6.6</v>
      </c>
      <c r="Y11" s="36">
        <f t="shared" si="13"/>
        <v>4192</v>
      </c>
      <c r="Z11" s="18">
        <f t="shared" si="18"/>
        <v>41.92</v>
      </c>
      <c r="AA11" s="19">
        <f t="shared" si="14"/>
        <v>52</v>
      </c>
      <c r="AB11" s="19">
        <f t="shared" si="5"/>
        <v>0.52</v>
      </c>
      <c r="AC11" s="19">
        <f t="shared" si="6"/>
        <v>9</v>
      </c>
      <c r="AD11" s="20">
        <f t="shared" si="7"/>
        <v>66</v>
      </c>
      <c r="AE11" s="20">
        <f t="shared" si="8"/>
        <v>63.52547211242864</v>
      </c>
      <c r="AF11" s="280">
        <f t="shared" si="9"/>
        <v>0.6351515151515151</v>
      </c>
    </row>
    <row r="12" spans="1:208" s="10" customFormat="1" ht="15" customHeight="1">
      <c r="A12" s="66" t="s">
        <v>27</v>
      </c>
      <c r="B12" s="402">
        <v>45</v>
      </c>
      <c r="C12" s="406">
        <v>2</v>
      </c>
      <c r="D12" s="39">
        <v>22</v>
      </c>
      <c r="E12" s="475">
        <f t="shared" si="10"/>
        <v>29.136363636363637</v>
      </c>
      <c r="F12" s="39">
        <v>641</v>
      </c>
      <c r="G12" s="476">
        <f t="shared" si="11"/>
        <v>14.244444444444444</v>
      </c>
      <c r="H12" s="475">
        <v>130</v>
      </c>
      <c r="I12" s="475">
        <v>32</v>
      </c>
      <c r="J12" s="475">
        <f t="shared" si="12"/>
        <v>4.0625</v>
      </c>
      <c r="K12" s="41">
        <v>22</v>
      </c>
      <c r="L12" s="42">
        <f t="shared" si="15"/>
        <v>26.818181818181817</v>
      </c>
      <c r="M12" s="41">
        <v>590</v>
      </c>
      <c r="N12" s="44">
        <f t="shared" si="16"/>
        <v>13.11111111111111</v>
      </c>
      <c r="O12" s="44">
        <v>17</v>
      </c>
      <c r="P12" s="44">
        <v>4</v>
      </c>
      <c r="Q12" s="46">
        <f t="shared" si="2"/>
        <v>4.25</v>
      </c>
      <c r="R12" s="508">
        <v>21</v>
      </c>
      <c r="S12" s="507">
        <f t="shared" si="3"/>
        <v>28.095238095238095</v>
      </c>
      <c r="T12" s="508">
        <v>590</v>
      </c>
      <c r="U12" s="507">
        <v>13.11111111111111</v>
      </c>
      <c r="V12" s="508">
        <v>100</v>
      </c>
      <c r="W12" s="508">
        <v>26</v>
      </c>
      <c r="X12" s="507">
        <v>3.8461538461538463</v>
      </c>
      <c r="Y12" s="36">
        <f t="shared" si="13"/>
        <v>1821</v>
      </c>
      <c r="Z12" s="18">
        <f t="shared" si="18"/>
        <v>40.46666666666667</v>
      </c>
      <c r="AA12" s="19">
        <f t="shared" si="14"/>
        <v>247</v>
      </c>
      <c r="AB12" s="19">
        <f t="shared" si="5"/>
        <v>5.488888888888889</v>
      </c>
      <c r="AC12" s="19">
        <f>I12+P12+W12</f>
        <v>62</v>
      </c>
      <c r="AD12" s="20">
        <f t="shared" si="7"/>
        <v>65</v>
      </c>
      <c r="AE12" s="20">
        <f t="shared" si="8"/>
        <v>28.016594516594512</v>
      </c>
      <c r="AF12" s="280">
        <f t="shared" si="9"/>
        <v>0.6225641025641026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</row>
    <row r="13" spans="1:208" s="23" customFormat="1" ht="15" customHeight="1">
      <c r="A13" s="66" t="s">
        <v>28</v>
      </c>
      <c r="B13" s="402">
        <v>15</v>
      </c>
      <c r="C13" s="407">
        <v>1</v>
      </c>
      <c r="D13" s="269">
        <v>0</v>
      </c>
      <c r="E13" s="38">
        <v>0</v>
      </c>
      <c r="F13" s="269">
        <v>0</v>
      </c>
      <c r="G13" s="40">
        <f t="shared" si="11"/>
        <v>0</v>
      </c>
      <c r="H13" s="375">
        <v>0</v>
      </c>
      <c r="I13" s="375">
        <v>0</v>
      </c>
      <c r="J13" s="38">
        <v>0</v>
      </c>
      <c r="K13" s="155">
        <v>21</v>
      </c>
      <c r="L13" s="42">
        <f t="shared" si="15"/>
        <v>10.80952380952381</v>
      </c>
      <c r="M13" s="155">
        <v>227</v>
      </c>
      <c r="N13" s="44">
        <f t="shared" si="16"/>
        <v>15.133333333333333</v>
      </c>
      <c r="O13" s="155">
        <v>36</v>
      </c>
      <c r="P13" s="155">
        <v>4</v>
      </c>
      <c r="Q13" s="46">
        <f t="shared" si="2"/>
        <v>9</v>
      </c>
      <c r="R13" s="401">
        <v>21</v>
      </c>
      <c r="S13" s="507">
        <f t="shared" si="3"/>
        <v>11.666666666666666</v>
      </c>
      <c r="T13" s="401">
        <v>245</v>
      </c>
      <c r="U13" s="499">
        <f>T13/B13</f>
        <v>16.333333333333332</v>
      </c>
      <c r="V13" s="401">
        <v>48</v>
      </c>
      <c r="W13" s="401">
        <v>8</v>
      </c>
      <c r="X13" s="499">
        <f t="shared" si="17"/>
        <v>6</v>
      </c>
      <c r="Y13" s="36">
        <f t="shared" si="13"/>
        <v>472</v>
      </c>
      <c r="Z13" s="18">
        <f t="shared" si="18"/>
        <v>31.466666666666665</v>
      </c>
      <c r="AA13" s="19">
        <f t="shared" si="14"/>
        <v>84</v>
      </c>
      <c r="AB13" s="19">
        <f t="shared" si="5"/>
        <v>5.6</v>
      </c>
      <c r="AC13" s="19">
        <f t="shared" si="6"/>
        <v>12</v>
      </c>
      <c r="AD13" s="20">
        <f>D13+K13+R13</f>
        <v>42</v>
      </c>
      <c r="AE13" s="20">
        <f t="shared" si="8"/>
        <v>7.492063492063491</v>
      </c>
      <c r="AF13" s="280">
        <f t="shared" si="9"/>
        <v>0.7492063492063492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</row>
    <row r="14" spans="1:208" s="52" customFormat="1" ht="15" customHeight="1">
      <c r="A14" s="66" t="s">
        <v>29</v>
      </c>
      <c r="B14" s="402">
        <v>45</v>
      </c>
      <c r="C14" s="53">
        <v>2</v>
      </c>
      <c r="D14" s="39">
        <v>23</v>
      </c>
      <c r="E14" s="38">
        <f t="shared" si="10"/>
        <v>27.73913043478261</v>
      </c>
      <c r="F14" s="39">
        <v>638</v>
      </c>
      <c r="G14" s="40">
        <f t="shared" si="11"/>
        <v>14.177777777777777</v>
      </c>
      <c r="H14" s="38">
        <v>30</v>
      </c>
      <c r="I14" s="38">
        <v>6</v>
      </c>
      <c r="J14" s="38">
        <f t="shared" si="12"/>
        <v>5</v>
      </c>
      <c r="K14" s="54">
        <v>22</v>
      </c>
      <c r="L14" s="42">
        <f t="shared" si="15"/>
        <v>32.40909090909091</v>
      </c>
      <c r="M14" s="55">
        <v>713</v>
      </c>
      <c r="N14" s="44">
        <f t="shared" si="16"/>
        <v>15.844444444444445</v>
      </c>
      <c r="O14" s="44">
        <v>0</v>
      </c>
      <c r="P14" s="44">
        <v>0</v>
      </c>
      <c r="Q14" s="46">
        <v>0</v>
      </c>
      <c r="R14" s="401">
        <v>21</v>
      </c>
      <c r="S14" s="507">
        <f t="shared" si="3"/>
        <v>32.38095238095238</v>
      </c>
      <c r="T14" s="401">
        <v>680</v>
      </c>
      <c r="U14" s="499">
        <f>T14/B14</f>
        <v>15.11111111111111</v>
      </c>
      <c r="V14" s="401">
        <v>16</v>
      </c>
      <c r="W14" s="401">
        <v>3</v>
      </c>
      <c r="X14" s="499">
        <f t="shared" si="17"/>
        <v>5.333333333333333</v>
      </c>
      <c r="Y14" s="36">
        <f t="shared" si="13"/>
        <v>2031</v>
      </c>
      <c r="Z14" s="18">
        <f t="shared" si="18"/>
        <v>45.13333333333333</v>
      </c>
      <c r="AA14" s="19">
        <f t="shared" si="14"/>
        <v>46</v>
      </c>
      <c r="AB14" s="19">
        <f t="shared" si="5"/>
        <v>1.0222222222222221</v>
      </c>
      <c r="AC14" s="19">
        <f t="shared" si="6"/>
        <v>9</v>
      </c>
      <c r="AD14" s="20">
        <f t="shared" si="7"/>
        <v>66</v>
      </c>
      <c r="AE14" s="20">
        <f t="shared" si="8"/>
        <v>30.8430579082753</v>
      </c>
      <c r="AF14" s="280">
        <f t="shared" si="9"/>
        <v>0.6838383838383838</v>
      </c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</row>
    <row r="15" spans="1:208" s="11" customFormat="1" ht="15" customHeight="1">
      <c r="A15" s="66" t="s">
        <v>30</v>
      </c>
      <c r="B15" s="453">
        <v>85</v>
      </c>
      <c r="C15" s="24">
        <v>4</v>
      </c>
      <c r="D15" s="475">
        <v>23</v>
      </c>
      <c r="E15" s="475">
        <f t="shared" si="10"/>
        <v>67.30434782608695</v>
      </c>
      <c r="F15" s="37">
        <v>1548</v>
      </c>
      <c r="G15" s="476">
        <f t="shared" si="11"/>
        <v>18.211764705882352</v>
      </c>
      <c r="H15" s="475">
        <v>65</v>
      </c>
      <c r="I15" s="475">
        <v>13</v>
      </c>
      <c r="J15" s="475">
        <f t="shared" si="12"/>
        <v>5</v>
      </c>
      <c r="K15" s="44">
        <v>22</v>
      </c>
      <c r="L15" s="42">
        <f t="shared" si="15"/>
        <v>61.81818181818182</v>
      </c>
      <c r="M15" s="43">
        <v>1360</v>
      </c>
      <c r="N15" s="44">
        <f t="shared" si="16"/>
        <v>16</v>
      </c>
      <c r="O15" s="44">
        <v>68</v>
      </c>
      <c r="P15" s="44">
        <v>13</v>
      </c>
      <c r="Q15" s="46">
        <f t="shared" si="2"/>
        <v>5.230769230769231</v>
      </c>
      <c r="R15" s="504">
        <v>21</v>
      </c>
      <c r="S15" s="507">
        <f t="shared" si="3"/>
        <v>62.04761904761905</v>
      </c>
      <c r="T15" s="504">
        <v>1303</v>
      </c>
      <c r="U15" s="503">
        <f>T15/B15</f>
        <v>15.329411764705883</v>
      </c>
      <c r="V15" s="504">
        <v>111</v>
      </c>
      <c r="W15" s="504">
        <v>22</v>
      </c>
      <c r="X15" s="503">
        <f t="shared" si="17"/>
        <v>5.045454545454546</v>
      </c>
      <c r="Y15" s="36">
        <f t="shared" si="13"/>
        <v>4211</v>
      </c>
      <c r="Z15" s="18">
        <f t="shared" si="18"/>
        <v>49.54117647058823</v>
      </c>
      <c r="AA15" s="19">
        <f t="shared" si="14"/>
        <v>244</v>
      </c>
      <c r="AB15" s="19">
        <f t="shared" si="5"/>
        <v>2.8705882352941177</v>
      </c>
      <c r="AC15" s="19">
        <f t="shared" si="6"/>
        <v>48</v>
      </c>
      <c r="AD15" s="20">
        <f t="shared" si="7"/>
        <v>66</v>
      </c>
      <c r="AE15" s="20">
        <f t="shared" si="8"/>
        <v>63.72338289729595</v>
      </c>
      <c r="AF15" s="280">
        <f t="shared" si="9"/>
        <v>0.7506238859180036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</row>
    <row r="16" spans="1:208" s="10" customFormat="1" ht="15" customHeight="1">
      <c r="A16" s="66" t="s">
        <v>31</v>
      </c>
      <c r="B16" s="402">
        <v>107</v>
      </c>
      <c r="C16" s="24">
        <v>5</v>
      </c>
      <c r="D16" s="39">
        <v>23</v>
      </c>
      <c r="E16" s="475">
        <f t="shared" si="10"/>
        <v>63.95652173913044</v>
      </c>
      <c r="F16" s="39">
        <v>1471</v>
      </c>
      <c r="G16" s="476">
        <f t="shared" si="11"/>
        <v>13.74766355140187</v>
      </c>
      <c r="H16" s="475">
        <v>67</v>
      </c>
      <c r="I16" s="475">
        <v>11</v>
      </c>
      <c r="J16" s="475">
        <f t="shared" si="12"/>
        <v>6.090909090909091</v>
      </c>
      <c r="K16" s="44">
        <v>22</v>
      </c>
      <c r="L16" s="42">
        <f t="shared" si="15"/>
        <v>59.09090909090909</v>
      </c>
      <c r="M16" s="43">
        <v>1300</v>
      </c>
      <c r="N16" s="44">
        <f t="shared" si="16"/>
        <v>12.149532710280374</v>
      </c>
      <c r="O16" s="44">
        <v>84</v>
      </c>
      <c r="P16" s="44">
        <v>15</v>
      </c>
      <c r="Q16" s="46">
        <f t="shared" si="2"/>
        <v>5.6</v>
      </c>
      <c r="R16" s="500">
        <v>21</v>
      </c>
      <c r="S16" s="507">
        <f t="shared" si="3"/>
        <v>67.19047619047619</v>
      </c>
      <c r="T16" s="500">
        <v>1411</v>
      </c>
      <c r="U16" s="499">
        <f>T16/B16</f>
        <v>13.186915887850468</v>
      </c>
      <c r="V16" s="500">
        <v>54</v>
      </c>
      <c r="W16" s="500">
        <v>12</v>
      </c>
      <c r="X16" s="499">
        <f t="shared" si="17"/>
        <v>4.5</v>
      </c>
      <c r="Y16" s="36">
        <f t="shared" si="13"/>
        <v>4182</v>
      </c>
      <c r="Z16" s="18">
        <f t="shared" si="18"/>
        <v>39.084112149532714</v>
      </c>
      <c r="AA16" s="19">
        <f t="shared" si="14"/>
        <v>205</v>
      </c>
      <c r="AB16" s="19">
        <f t="shared" si="5"/>
        <v>1.9158878504672898</v>
      </c>
      <c r="AC16" s="19">
        <f t="shared" si="6"/>
        <v>38</v>
      </c>
      <c r="AD16" s="20">
        <f t="shared" si="7"/>
        <v>66</v>
      </c>
      <c r="AE16" s="20">
        <f t="shared" si="8"/>
        <v>63.412635673505235</v>
      </c>
      <c r="AF16" s="280">
        <f t="shared" si="9"/>
        <v>0.5921835174171624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</row>
    <row r="17" spans="1:208" s="10" customFormat="1" ht="15" customHeight="1">
      <c r="A17" s="66" t="s">
        <v>32</v>
      </c>
      <c r="B17" s="453">
        <v>88</v>
      </c>
      <c r="C17" s="24">
        <v>3</v>
      </c>
      <c r="D17" s="40">
        <v>23</v>
      </c>
      <c r="E17" s="475">
        <f t="shared" si="10"/>
        <v>18.434782608695652</v>
      </c>
      <c r="F17" s="37">
        <v>424</v>
      </c>
      <c r="G17" s="476">
        <f t="shared" si="11"/>
        <v>4.818181818181818</v>
      </c>
      <c r="H17" s="38">
        <v>57</v>
      </c>
      <c r="I17" s="38">
        <v>9</v>
      </c>
      <c r="J17" s="475">
        <f t="shared" si="12"/>
        <v>6.333333333333333</v>
      </c>
      <c r="K17" s="41">
        <v>22</v>
      </c>
      <c r="L17" s="42">
        <v>27.90909090909091</v>
      </c>
      <c r="M17" s="43">
        <v>614</v>
      </c>
      <c r="N17" s="44">
        <v>6.9772727272727275</v>
      </c>
      <c r="O17" s="44">
        <v>38</v>
      </c>
      <c r="P17" s="44">
        <v>6</v>
      </c>
      <c r="Q17" s="46">
        <v>6.333333333333333</v>
      </c>
      <c r="R17" s="494">
        <v>21</v>
      </c>
      <c r="S17" s="507">
        <f t="shared" si="3"/>
        <v>56.285714285714285</v>
      </c>
      <c r="T17" s="494">
        <v>1182</v>
      </c>
      <c r="U17" s="499">
        <f>T17/B17</f>
        <v>13.431818181818182</v>
      </c>
      <c r="V17" s="494">
        <v>94</v>
      </c>
      <c r="W17" s="494">
        <v>13</v>
      </c>
      <c r="X17" s="499">
        <f t="shared" si="17"/>
        <v>7.230769230769231</v>
      </c>
      <c r="Y17" s="36">
        <f t="shared" si="13"/>
        <v>2220</v>
      </c>
      <c r="Z17" s="18">
        <f t="shared" si="18"/>
        <v>25.227272727272727</v>
      </c>
      <c r="AA17" s="19">
        <f t="shared" si="14"/>
        <v>189</v>
      </c>
      <c r="AB17" s="19">
        <f t="shared" si="5"/>
        <v>2.147727272727273</v>
      </c>
      <c r="AC17" s="19">
        <f t="shared" si="6"/>
        <v>28</v>
      </c>
      <c r="AD17" s="20">
        <f t="shared" si="7"/>
        <v>66</v>
      </c>
      <c r="AE17" s="20">
        <f t="shared" si="8"/>
        <v>34.20986260116695</v>
      </c>
      <c r="AF17" s="280">
        <f t="shared" si="9"/>
        <v>0.3822314049586777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</row>
    <row r="18" spans="1:208" s="11" customFormat="1" ht="15" customHeight="1">
      <c r="A18" s="66" t="s">
        <v>33</v>
      </c>
      <c r="B18" s="402">
        <v>196</v>
      </c>
      <c r="C18" s="24">
        <v>9</v>
      </c>
      <c r="D18" s="475">
        <v>23</v>
      </c>
      <c r="E18" s="475">
        <f t="shared" si="10"/>
        <v>101.52173913043478</v>
      </c>
      <c r="F18" s="37">
        <v>2335</v>
      </c>
      <c r="G18" s="476">
        <f t="shared" si="11"/>
        <v>11.91326530612245</v>
      </c>
      <c r="H18" s="475">
        <v>289</v>
      </c>
      <c r="I18" s="475">
        <v>42</v>
      </c>
      <c r="J18" s="475">
        <f t="shared" si="12"/>
        <v>6.880952380952381</v>
      </c>
      <c r="K18" s="44">
        <v>22</v>
      </c>
      <c r="L18" s="42">
        <f>M18/K18</f>
        <v>118.18181818181819</v>
      </c>
      <c r="M18" s="43">
        <v>2600</v>
      </c>
      <c r="N18" s="44">
        <f t="shared" si="16"/>
        <v>13.26530612244898</v>
      </c>
      <c r="O18" s="44">
        <v>163</v>
      </c>
      <c r="P18" s="44">
        <v>23</v>
      </c>
      <c r="Q18" s="46">
        <f t="shared" si="2"/>
        <v>7.086956521739131</v>
      </c>
      <c r="R18" s="504">
        <v>21</v>
      </c>
      <c r="S18" s="507">
        <f t="shared" si="3"/>
        <v>120.85714285714286</v>
      </c>
      <c r="T18" s="504">
        <v>2538</v>
      </c>
      <c r="U18" s="503">
        <v>12.948979591836734</v>
      </c>
      <c r="V18" s="504">
        <v>200</v>
      </c>
      <c r="W18" s="504">
        <v>35</v>
      </c>
      <c r="X18" s="503">
        <v>5.714285714285714</v>
      </c>
      <c r="Y18" s="36">
        <f t="shared" si="13"/>
        <v>7473</v>
      </c>
      <c r="Z18" s="18">
        <f t="shared" si="18"/>
        <v>38.12755102040816</v>
      </c>
      <c r="AA18" s="19">
        <f t="shared" si="14"/>
        <v>652</v>
      </c>
      <c r="AB18" s="19">
        <f t="shared" si="5"/>
        <v>3.326530612244898</v>
      </c>
      <c r="AC18" s="19">
        <f t="shared" si="6"/>
        <v>100</v>
      </c>
      <c r="AD18" s="20">
        <f t="shared" si="7"/>
        <v>66</v>
      </c>
      <c r="AE18" s="20">
        <f t="shared" si="8"/>
        <v>113.5202333897986</v>
      </c>
      <c r="AF18" s="280">
        <f t="shared" si="9"/>
        <v>0.5776901669758813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</row>
    <row r="19" spans="1:208" s="11" customFormat="1" ht="15" customHeight="1">
      <c r="A19" s="174" t="s">
        <v>69</v>
      </c>
      <c r="B19" s="402">
        <v>41</v>
      </c>
      <c r="C19" s="24">
        <v>2</v>
      </c>
      <c r="D19" s="38">
        <v>21</v>
      </c>
      <c r="E19" s="475">
        <f t="shared" si="10"/>
        <v>29.857142857142858</v>
      </c>
      <c r="F19" s="37">
        <v>627</v>
      </c>
      <c r="G19" s="476">
        <f t="shared" si="11"/>
        <v>15.292682926829269</v>
      </c>
      <c r="H19" s="38">
        <v>50</v>
      </c>
      <c r="I19" s="38">
        <v>6</v>
      </c>
      <c r="J19" s="475">
        <f t="shared" si="12"/>
        <v>8.333333333333334</v>
      </c>
      <c r="K19" s="44">
        <v>22</v>
      </c>
      <c r="L19" s="42">
        <f>M19/K19</f>
        <v>32.40909090909091</v>
      </c>
      <c r="M19" s="43">
        <v>713</v>
      </c>
      <c r="N19" s="44">
        <f t="shared" si="16"/>
        <v>17.390243902439025</v>
      </c>
      <c r="O19" s="44">
        <v>36</v>
      </c>
      <c r="P19" s="44">
        <v>6</v>
      </c>
      <c r="Q19" s="46">
        <f t="shared" si="2"/>
        <v>6</v>
      </c>
      <c r="R19" s="401">
        <v>21</v>
      </c>
      <c r="S19" s="507">
        <f t="shared" si="3"/>
        <v>31.857142857142858</v>
      </c>
      <c r="T19" s="401">
        <v>669</v>
      </c>
      <c r="U19" s="499">
        <f>T19/B19</f>
        <v>16.317073170731707</v>
      </c>
      <c r="V19" s="401">
        <v>53</v>
      </c>
      <c r="W19" s="401">
        <v>6</v>
      </c>
      <c r="X19" s="499">
        <f t="shared" si="17"/>
        <v>8.833333333333334</v>
      </c>
      <c r="Y19" s="36">
        <f t="shared" si="13"/>
        <v>2009</v>
      </c>
      <c r="Z19" s="18">
        <f t="shared" si="18"/>
        <v>49</v>
      </c>
      <c r="AA19" s="19">
        <f t="shared" si="18"/>
        <v>139</v>
      </c>
      <c r="AB19" s="19">
        <f t="shared" si="5"/>
        <v>3.3902439024390243</v>
      </c>
      <c r="AC19" s="19">
        <f t="shared" si="6"/>
        <v>18</v>
      </c>
      <c r="AD19" s="20">
        <f t="shared" si="7"/>
        <v>64</v>
      </c>
      <c r="AE19" s="20">
        <f t="shared" si="8"/>
        <v>31.374458874458877</v>
      </c>
      <c r="AF19" s="280">
        <f t="shared" si="9"/>
        <v>0.765625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</row>
    <row r="20" spans="1:32" s="99" customFormat="1" ht="15" customHeight="1">
      <c r="A20" s="85" t="s">
        <v>16</v>
      </c>
      <c r="B20" s="85">
        <f>SUM(B3:B19)</f>
        <v>1431</v>
      </c>
      <c r="C20" s="85">
        <f>SUM(C3:C19)</f>
        <v>64</v>
      </c>
      <c r="D20" s="85">
        <f>SUM(D3:D19)</f>
        <v>336</v>
      </c>
      <c r="E20" s="143">
        <f>SUM(E3:E19)</f>
        <v>772.3215697346133</v>
      </c>
      <c r="F20" s="143">
        <f>SUM(F3:F19)</f>
        <v>18391</v>
      </c>
      <c r="G20" s="86">
        <f aca="true" t="shared" si="19" ref="G20:G30">F20/B20</f>
        <v>12.851851851851851</v>
      </c>
      <c r="H20" s="87">
        <f>SUM(H3:H19)</f>
        <v>1316</v>
      </c>
      <c r="I20" s="87">
        <f>SUM(I3:I19)</f>
        <v>206</v>
      </c>
      <c r="J20" s="88">
        <f aca="true" t="shared" si="20" ref="J20:J28">H20/I20</f>
        <v>6.388349514563107</v>
      </c>
      <c r="K20" s="87">
        <f>SUM(K3:K19)</f>
        <v>354</v>
      </c>
      <c r="L20" s="87">
        <f>SUM(L3:L19)</f>
        <v>843.3504329004328</v>
      </c>
      <c r="M20" s="87">
        <f>SUM(M3:M19)</f>
        <v>18323</v>
      </c>
      <c r="N20" s="89">
        <f>M20/B20</f>
        <v>12.804332634521314</v>
      </c>
      <c r="O20" s="87">
        <f>SUM(O3:O19)</f>
        <v>961</v>
      </c>
      <c r="P20" s="87">
        <f>SUM(P3:P19)</f>
        <v>158</v>
      </c>
      <c r="Q20" s="90">
        <f>O20/P20</f>
        <v>6.082278481012659</v>
      </c>
      <c r="R20" s="87">
        <f>SUM(R3:R19)</f>
        <v>356</v>
      </c>
      <c r="S20" s="87">
        <f>SUM(S3:S19)</f>
        <v>926.5214285714286</v>
      </c>
      <c r="T20" s="87">
        <f>SUM(T3:T19)</f>
        <v>19438</v>
      </c>
      <c r="U20" s="91">
        <f aca="true" t="shared" si="21" ref="U20:U32">T20/B20</f>
        <v>13.583508036338225</v>
      </c>
      <c r="V20" s="92">
        <f>SUM(V3:V19)</f>
        <v>1642</v>
      </c>
      <c r="W20" s="92">
        <f>SUM(W3:W19)</f>
        <v>269</v>
      </c>
      <c r="X20" s="93">
        <f aca="true" t="shared" si="22" ref="X20:X32">V20/W20</f>
        <v>6.104089219330855</v>
      </c>
      <c r="Y20" s="94">
        <f>F20+M20+T20</f>
        <v>56152</v>
      </c>
      <c r="Z20" s="94">
        <f>Y20/B20</f>
        <v>39.239692522711394</v>
      </c>
      <c r="AA20" s="95">
        <f>H20+O20+V20</f>
        <v>3919</v>
      </c>
      <c r="AB20" s="96">
        <f aca="true" t="shared" si="23" ref="AB20:AB32">AA20/B20</f>
        <v>2.7386443046820403</v>
      </c>
      <c r="AC20" s="95">
        <f>I20+P20+W20</f>
        <v>633</v>
      </c>
      <c r="AD20" s="97">
        <f>SUM(AD3:AD19)/16</f>
        <v>65.375</v>
      </c>
      <c r="AE20" s="97">
        <f>(E20+L20+S20)/3</f>
        <v>847.3978104021581</v>
      </c>
      <c r="AF20" s="99">
        <f>Z20/AD20</f>
        <v>0.6002247422212068</v>
      </c>
    </row>
    <row r="21" spans="1:208" s="11" customFormat="1" ht="15" customHeight="1">
      <c r="A21" s="66" t="s">
        <v>34</v>
      </c>
      <c r="B21" s="453">
        <v>161</v>
      </c>
      <c r="C21" s="24">
        <v>6</v>
      </c>
      <c r="D21" s="478">
        <v>22</v>
      </c>
      <c r="E21" s="475">
        <v>172</v>
      </c>
      <c r="F21" s="374">
        <v>2551</v>
      </c>
      <c r="G21" s="479">
        <f t="shared" si="19"/>
        <v>15.84472049689441</v>
      </c>
      <c r="H21" s="480">
        <v>211</v>
      </c>
      <c r="I21" s="480">
        <v>23</v>
      </c>
      <c r="J21" s="481">
        <f t="shared" si="20"/>
        <v>9.173913043478262</v>
      </c>
      <c r="K21" s="425">
        <v>22</v>
      </c>
      <c r="L21" s="42">
        <f>M21/K21</f>
        <v>113.5909090909091</v>
      </c>
      <c r="M21" s="43">
        <v>2499</v>
      </c>
      <c r="N21" s="155">
        <f>M21/B21</f>
        <v>15.521739130434783</v>
      </c>
      <c r="O21" s="47">
        <v>161</v>
      </c>
      <c r="P21" s="48">
        <v>18</v>
      </c>
      <c r="Q21" s="450">
        <f>O21/P21</f>
        <v>8.944444444444445</v>
      </c>
      <c r="R21" s="505">
        <v>21</v>
      </c>
      <c r="S21" s="506">
        <f>T21/R21</f>
        <v>109.23809523809524</v>
      </c>
      <c r="T21" s="505">
        <v>2294</v>
      </c>
      <c r="U21" s="506">
        <f t="shared" si="21"/>
        <v>14.248447204968944</v>
      </c>
      <c r="V21" s="509">
        <v>327</v>
      </c>
      <c r="W21" s="509">
        <v>32</v>
      </c>
      <c r="X21" s="507">
        <f t="shared" si="22"/>
        <v>10.21875</v>
      </c>
      <c r="Y21" s="18">
        <f aca="true" t="shared" si="24" ref="Y21:Y34">F21+M21+T21</f>
        <v>7344</v>
      </c>
      <c r="Z21" s="18">
        <f>G21+N21+U21</f>
        <v>45.61490683229813</v>
      </c>
      <c r="AA21" s="19">
        <f>H21+O21+V21</f>
        <v>699</v>
      </c>
      <c r="AB21" s="63">
        <f t="shared" si="23"/>
        <v>4.341614906832298</v>
      </c>
      <c r="AC21" s="19">
        <f>I21+P21+W21</f>
        <v>73</v>
      </c>
      <c r="AD21" s="20">
        <f>D21+K21+R21</f>
        <v>65</v>
      </c>
      <c r="AE21" s="20">
        <f>(E21+L21+S21)/3</f>
        <v>131.60966810966812</v>
      </c>
      <c r="AF21" s="64">
        <f aca="true" t="shared" si="25" ref="AF21:AF33">Z21/AD21</f>
        <v>0.7017677974199713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</row>
    <row r="22" spans="1:208" s="10" customFormat="1" ht="15" customHeight="1">
      <c r="A22" s="66" t="s">
        <v>35</v>
      </c>
      <c r="B22" s="449">
        <v>270</v>
      </c>
      <c r="C22" s="53">
        <v>10</v>
      </c>
      <c r="D22" s="478">
        <v>23</v>
      </c>
      <c r="E22" s="481">
        <f aca="true" t="shared" si="26" ref="E22:E28">F22/D22</f>
        <v>95</v>
      </c>
      <c r="F22" s="488">
        <v>2185</v>
      </c>
      <c r="G22" s="484">
        <f t="shared" si="19"/>
        <v>8.092592592592593</v>
      </c>
      <c r="H22" s="484">
        <v>184</v>
      </c>
      <c r="I22" s="485">
        <v>31</v>
      </c>
      <c r="J22" s="486">
        <f t="shared" si="20"/>
        <v>5.935483870967742</v>
      </c>
      <c r="K22" s="425">
        <v>22</v>
      </c>
      <c r="L22" s="42">
        <f>M22/K22</f>
        <v>149.5909090909091</v>
      </c>
      <c r="M22" s="43">
        <v>3291</v>
      </c>
      <c r="N22" s="155">
        <f>M22/B22</f>
        <v>12.188888888888888</v>
      </c>
      <c r="O22" s="47">
        <v>574</v>
      </c>
      <c r="P22" s="48">
        <v>34</v>
      </c>
      <c r="Q22" s="450">
        <f>O22/P22</f>
        <v>16.88235294117647</v>
      </c>
      <c r="R22" s="380">
        <v>21</v>
      </c>
      <c r="S22" s="506">
        <f aca="true" t="shared" si="27" ref="S22:S32">T22/R22</f>
        <v>158.95238095238096</v>
      </c>
      <c r="T22" s="380">
        <v>3338</v>
      </c>
      <c r="U22" s="506">
        <f t="shared" si="21"/>
        <v>12.362962962962962</v>
      </c>
      <c r="V22" s="380">
        <v>1316</v>
      </c>
      <c r="W22" s="380">
        <v>124</v>
      </c>
      <c r="X22" s="507">
        <f t="shared" si="22"/>
        <v>10.612903225806452</v>
      </c>
      <c r="Y22" s="18">
        <f t="shared" si="24"/>
        <v>8814</v>
      </c>
      <c r="Z22" s="18">
        <f t="shared" si="18"/>
        <v>32.644444444444446</v>
      </c>
      <c r="AA22" s="19">
        <f t="shared" si="18"/>
        <v>2074</v>
      </c>
      <c r="AB22" s="63">
        <f t="shared" si="23"/>
        <v>7.681481481481481</v>
      </c>
      <c r="AC22" s="19">
        <f aca="true" t="shared" si="28" ref="AC22:AC32">I22+P22+W22</f>
        <v>189</v>
      </c>
      <c r="AD22" s="20">
        <f aca="true" t="shared" si="29" ref="AD22:AD32">D22+K22+R22</f>
        <v>66</v>
      </c>
      <c r="AE22" s="20">
        <f>(E22+L22+S22)/3</f>
        <v>134.51443001443002</v>
      </c>
      <c r="AF22" s="64">
        <f t="shared" si="25"/>
        <v>0.4946127946127946</v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</row>
    <row r="23" spans="1:208" s="14" customFormat="1" ht="15" customHeight="1">
      <c r="A23" s="66" t="s">
        <v>36</v>
      </c>
      <c r="B23" s="453">
        <v>190</v>
      </c>
      <c r="C23" s="53">
        <v>7</v>
      </c>
      <c r="D23" s="478">
        <v>23</v>
      </c>
      <c r="E23" s="475">
        <f t="shared" si="26"/>
        <v>129.17391304347825</v>
      </c>
      <c r="F23" s="476">
        <v>2971</v>
      </c>
      <c r="G23" s="482">
        <f t="shared" si="19"/>
        <v>15.636842105263158</v>
      </c>
      <c r="H23" s="476">
        <v>45</v>
      </c>
      <c r="I23" s="480">
        <v>10</v>
      </c>
      <c r="J23" s="481">
        <f t="shared" si="20"/>
        <v>4.5</v>
      </c>
      <c r="K23" s="425">
        <v>22</v>
      </c>
      <c r="L23" s="42">
        <f>M23/K23</f>
        <v>133.63636363636363</v>
      </c>
      <c r="M23" s="43">
        <v>2940</v>
      </c>
      <c r="N23" s="44">
        <f aca="true" t="shared" si="30" ref="N23:N32">M23/B23</f>
        <v>15.473684210526315</v>
      </c>
      <c r="O23" s="47">
        <v>154</v>
      </c>
      <c r="P23" s="48">
        <v>26</v>
      </c>
      <c r="Q23" s="450">
        <f aca="true" t="shared" si="31" ref="Q23:Q32">O23/P23</f>
        <v>5.923076923076923</v>
      </c>
      <c r="R23" s="493">
        <v>21</v>
      </c>
      <c r="S23" s="506">
        <f t="shared" si="27"/>
        <v>134.38095238095238</v>
      </c>
      <c r="T23" s="493">
        <v>2822</v>
      </c>
      <c r="U23" s="506">
        <f t="shared" si="21"/>
        <v>14.852631578947369</v>
      </c>
      <c r="V23" s="493">
        <v>75</v>
      </c>
      <c r="W23" s="493">
        <v>13</v>
      </c>
      <c r="X23" s="507">
        <f t="shared" si="22"/>
        <v>5.769230769230769</v>
      </c>
      <c r="Y23" s="18">
        <f t="shared" si="24"/>
        <v>8733</v>
      </c>
      <c r="Z23" s="18">
        <f t="shared" si="18"/>
        <v>45.96315789473684</v>
      </c>
      <c r="AA23" s="19">
        <f t="shared" si="18"/>
        <v>274</v>
      </c>
      <c r="AB23" s="63">
        <f t="shared" si="23"/>
        <v>1.4421052631578948</v>
      </c>
      <c r="AC23" s="19">
        <f t="shared" si="28"/>
        <v>49</v>
      </c>
      <c r="AD23" s="20">
        <f t="shared" si="29"/>
        <v>66</v>
      </c>
      <c r="AE23" s="20">
        <f aca="true" t="shared" si="32" ref="AE23:AE32">(E23+L23+S23)/3</f>
        <v>132.3970763535981</v>
      </c>
      <c r="AF23" s="64">
        <f t="shared" si="25"/>
        <v>0.6964114832535885</v>
      </c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</row>
    <row r="24" spans="1:208" s="10" customFormat="1" ht="15" customHeight="1">
      <c r="A24" s="66" t="s">
        <v>37</v>
      </c>
      <c r="B24" s="402">
        <v>185</v>
      </c>
      <c r="C24" s="53">
        <v>6</v>
      </c>
      <c r="D24" s="478">
        <v>23</v>
      </c>
      <c r="E24" s="481">
        <f t="shared" si="26"/>
        <v>115.82608695652173</v>
      </c>
      <c r="F24" s="37">
        <v>2664</v>
      </c>
      <c r="G24" s="487">
        <f t="shared" si="19"/>
        <v>14.4</v>
      </c>
      <c r="H24" s="483">
        <v>15</v>
      </c>
      <c r="I24" s="485">
        <v>3</v>
      </c>
      <c r="J24" s="486">
        <f t="shared" si="20"/>
        <v>5</v>
      </c>
      <c r="K24" s="425">
        <v>22</v>
      </c>
      <c r="L24" s="42">
        <f aca="true" t="shared" si="33" ref="L24:L32">M24/K24</f>
        <v>126.13636363636364</v>
      </c>
      <c r="M24" s="43">
        <v>2775</v>
      </c>
      <c r="N24" s="155">
        <f t="shared" si="30"/>
        <v>15</v>
      </c>
      <c r="O24" s="47">
        <v>57</v>
      </c>
      <c r="P24" s="48">
        <v>12</v>
      </c>
      <c r="Q24" s="450">
        <f t="shared" si="31"/>
        <v>4.75</v>
      </c>
      <c r="R24" s="452">
        <v>21</v>
      </c>
      <c r="S24" s="506">
        <f t="shared" si="27"/>
        <v>122.14285714285714</v>
      </c>
      <c r="T24" s="452">
        <v>2565</v>
      </c>
      <c r="U24" s="506">
        <f t="shared" si="21"/>
        <v>13.864864864864865</v>
      </c>
      <c r="V24" s="452">
        <v>88</v>
      </c>
      <c r="W24" s="452">
        <v>18</v>
      </c>
      <c r="X24" s="507">
        <f t="shared" si="22"/>
        <v>4.888888888888889</v>
      </c>
      <c r="Y24" s="18">
        <f t="shared" si="24"/>
        <v>8004</v>
      </c>
      <c r="Z24" s="18">
        <f t="shared" si="18"/>
        <v>43.26486486486486</v>
      </c>
      <c r="AA24" s="19">
        <f t="shared" si="18"/>
        <v>160</v>
      </c>
      <c r="AB24" s="63">
        <f t="shared" si="23"/>
        <v>0.8648648648648649</v>
      </c>
      <c r="AC24" s="19">
        <f>I24+P24+W24</f>
        <v>33</v>
      </c>
      <c r="AD24" s="20">
        <f>D24+K24+R24</f>
        <v>66</v>
      </c>
      <c r="AE24" s="20">
        <f t="shared" si="32"/>
        <v>121.36843591191416</v>
      </c>
      <c r="AF24" s="64">
        <f t="shared" si="25"/>
        <v>0.6555282555282554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</row>
    <row r="25" spans="1:208" s="11" customFormat="1" ht="15" customHeight="1">
      <c r="A25" s="66" t="s">
        <v>38</v>
      </c>
      <c r="B25" s="402">
        <v>248</v>
      </c>
      <c r="C25" s="53">
        <v>9</v>
      </c>
      <c r="D25" s="374">
        <v>23</v>
      </c>
      <c r="E25" s="475">
        <f t="shared" si="26"/>
        <v>141.95652173913044</v>
      </c>
      <c r="F25" s="374">
        <v>3265</v>
      </c>
      <c r="G25" s="476">
        <f t="shared" si="19"/>
        <v>13.165322580645162</v>
      </c>
      <c r="H25" s="376">
        <v>110</v>
      </c>
      <c r="I25" s="376">
        <v>23</v>
      </c>
      <c r="J25" s="475">
        <f t="shared" si="20"/>
        <v>4.782608695652174</v>
      </c>
      <c r="K25" s="425">
        <v>22</v>
      </c>
      <c r="L25" s="42">
        <f t="shared" si="33"/>
        <v>168.45454545454547</v>
      </c>
      <c r="M25" s="43">
        <v>3706</v>
      </c>
      <c r="N25" s="155">
        <f t="shared" si="30"/>
        <v>14.943548387096774</v>
      </c>
      <c r="O25" s="47">
        <v>19</v>
      </c>
      <c r="P25" s="48">
        <v>6</v>
      </c>
      <c r="Q25" s="450">
        <f t="shared" si="31"/>
        <v>3.1666666666666665</v>
      </c>
      <c r="R25" s="495">
        <v>21</v>
      </c>
      <c r="S25" s="506">
        <f t="shared" si="27"/>
        <v>165.38095238095238</v>
      </c>
      <c r="T25" s="495">
        <v>3473</v>
      </c>
      <c r="U25" s="506">
        <f t="shared" si="21"/>
        <v>14.004032258064516</v>
      </c>
      <c r="V25" s="495">
        <v>123</v>
      </c>
      <c r="W25" s="495">
        <v>23</v>
      </c>
      <c r="X25" s="507">
        <f t="shared" si="22"/>
        <v>5.3478260869565215</v>
      </c>
      <c r="Y25" s="139">
        <f t="shared" si="24"/>
        <v>10444</v>
      </c>
      <c r="Z25" s="139">
        <f t="shared" si="18"/>
        <v>42.11290322580645</v>
      </c>
      <c r="AA25" s="140">
        <f t="shared" si="18"/>
        <v>252</v>
      </c>
      <c r="AB25" s="270">
        <f t="shared" si="23"/>
        <v>1.0161290322580645</v>
      </c>
      <c r="AC25" s="140">
        <f>I25+P25+W25</f>
        <v>52</v>
      </c>
      <c r="AD25" s="271">
        <f>D25+K25+R25</f>
        <v>66</v>
      </c>
      <c r="AE25" s="271">
        <f t="shared" si="32"/>
        <v>158.59733985820944</v>
      </c>
      <c r="AF25" s="64">
        <f t="shared" si="25"/>
        <v>0.6380742913000977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</row>
    <row r="26" spans="1:32" s="12" customFormat="1" ht="15" customHeight="1">
      <c r="A26" s="66" t="s">
        <v>39</v>
      </c>
      <c r="B26" s="402">
        <v>315</v>
      </c>
      <c r="C26" s="53">
        <v>12</v>
      </c>
      <c r="D26" s="131">
        <v>20</v>
      </c>
      <c r="E26" s="38">
        <f t="shared" si="26"/>
        <v>201.5</v>
      </c>
      <c r="F26" s="131">
        <v>4030</v>
      </c>
      <c r="G26" s="429">
        <f t="shared" si="19"/>
        <v>12.793650793650794</v>
      </c>
      <c r="H26" s="132">
        <v>80</v>
      </c>
      <c r="I26" s="132">
        <v>16</v>
      </c>
      <c r="J26" s="428">
        <f t="shared" si="20"/>
        <v>5</v>
      </c>
      <c r="K26" s="425">
        <v>0</v>
      </c>
      <c r="L26" s="42">
        <v>0</v>
      </c>
      <c r="M26" s="43">
        <v>0</v>
      </c>
      <c r="N26" s="44">
        <f t="shared" si="30"/>
        <v>0</v>
      </c>
      <c r="O26" s="47">
        <v>0</v>
      </c>
      <c r="P26" s="48">
        <v>0</v>
      </c>
      <c r="Q26" s="450">
        <v>0</v>
      </c>
      <c r="R26" s="452">
        <v>21</v>
      </c>
      <c r="S26" s="506">
        <f t="shared" si="27"/>
        <v>191.66666666666666</v>
      </c>
      <c r="T26" s="452">
        <v>4025</v>
      </c>
      <c r="U26" s="506">
        <f t="shared" si="21"/>
        <v>12.777777777777779</v>
      </c>
      <c r="V26" s="452">
        <v>200</v>
      </c>
      <c r="W26" s="452">
        <v>40</v>
      </c>
      <c r="X26" s="507">
        <f t="shared" si="22"/>
        <v>5</v>
      </c>
      <c r="Y26" s="133">
        <f t="shared" si="24"/>
        <v>8055</v>
      </c>
      <c r="Z26" s="133">
        <f t="shared" si="18"/>
        <v>25.571428571428573</v>
      </c>
      <c r="AA26" s="19">
        <f t="shared" si="18"/>
        <v>280</v>
      </c>
      <c r="AB26" s="63">
        <f t="shared" si="23"/>
        <v>0.8888888888888888</v>
      </c>
      <c r="AC26" s="19">
        <f t="shared" si="28"/>
        <v>56</v>
      </c>
      <c r="AD26" s="20">
        <f t="shared" si="29"/>
        <v>41</v>
      </c>
      <c r="AE26" s="20">
        <f t="shared" si="32"/>
        <v>131.05555555555554</v>
      </c>
      <c r="AF26" s="64">
        <f t="shared" si="25"/>
        <v>0.6236933797909407</v>
      </c>
    </row>
    <row r="27" spans="1:208" s="10" customFormat="1" ht="15" customHeight="1">
      <c r="A27" s="66" t="s">
        <v>40</v>
      </c>
      <c r="B27" s="402">
        <v>248</v>
      </c>
      <c r="C27" s="53">
        <v>8</v>
      </c>
      <c r="D27" s="374">
        <v>23</v>
      </c>
      <c r="E27" s="38">
        <f t="shared" si="26"/>
        <v>161.30434782608697</v>
      </c>
      <c r="F27" s="375">
        <v>3710</v>
      </c>
      <c r="G27" s="429">
        <f t="shared" si="19"/>
        <v>14.959677419354838</v>
      </c>
      <c r="H27" s="376">
        <v>51</v>
      </c>
      <c r="I27" s="376">
        <v>10</v>
      </c>
      <c r="J27" s="428">
        <f t="shared" si="20"/>
        <v>5.1</v>
      </c>
      <c r="K27" s="425">
        <v>22</v>
      </c>
      <c r="L27" s="42">
        <f t="shared" si="33"/>
        <v>158.5909090909091</v>
      </c>
      <c r="M27" s="43">
        <v>3489</v>
      </c>
      <c r="N27" s="44">
        <f t="shared" si="30"/>
        <v>14.068548387096774</v>
      </c>
      <c r="O27" s="47">
        <v>81</v>
      </c>
      <c r="P27" s="48">
        <v>17</v>
      </c>
      <c r="Q27" s="450">
        <f t="shared" si="31"/>
        <v>4.764705882352941</v>
      </c>
      <c r="R27" s="498">
        <v>21</v>
      </c>
      <c r="S27" s="506">
        <f t="shared" si="27"/>
        <v>155.38095238095238</v>
      </c>
      <c r="T27" s="498">
        <v>3263</v>
      </c>
      <c r="U27" s="506">
        <f t="shared" si="21"/>
        <v>13.15725806451613</v>
      </c>
      <c r="V27" s="498">
        <v>78</v>
      </c>
      <c r="W27" s="498">
        <v>16</v>
      </c>
      <c r="X27" s="507">
        <f t="shared" si="22"/>
        <v>4.875</v>
      </c>
      <c r="Y27" s="18">
        <f t="shared" si="24"/>
        <v>10462</v>
      </c>
      <c r="Z27" s="18">
        <f t="shared" si="18"/>
        <v>42.185483870967744</v>
      </c>
      <c r="AA27" s="19">
        <f t="shared" si="18"/>
        <v>210</v>
      </c>
      <c r="AB27" s="63">
        <f t="shared" si="23"/>
        <v>0.8467741935483871</v>
      </c>
      <c r="AC27" s="19">
        <f t="shared" si="28"/>
        <v>43</v>
      </c>
      <c r="AD27" s="20">
        <f t="shared" si="29"/>
        <v>66</v>
      </c>
      <c r="AE27" s="20">
        <f t="shared" si="32"/>
        <v>158.42540309931613</v>
      </c>
      <c r="AF27" s="64">
        <f t="shared" si="25"/>
        <v>0.6391739980449658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</row>
    <row r="28" spans="1:208" s="15" customFormat="1" ht="15" customHeight="1">
      <c r="A28" s="66" t="s">
        <v>41</v>
      </c>
      <c r="B28" s="402">
        <v>171</v>
      </c>
      <c r="C28" s="53">
        <v>5</v>
      </c>
      <c r="D28" s="481">
        <v>23</v>
      </c>
      <c r="E28" s="481">
        <f t="shared" si="26"/>
        <v>135.69565217391303</v>
      </c>
      <c r="F28" s="37">
        <v>3121</v>
      </c>
      <c r="G28" s="487">
        <f t="shared" si="19"/>
        <v>18.251461988304094</v>
      </c>
      <c r="H28" s="481">
        <v>33</v>
      </c>
      <c r="I28" s="481">
        <v>5</v>
      </c>
      <c r="J28" s="486">
        <f t="shared" si="20"/>
        <v>6.6</v>
      </c>
      <c r="K28" s="425">
        <v>4</v>
      </c>
      <c r="L28" s="42">
        <f t="shared" si="33"/>
        <v>115.75</v>
      </c>
      <c r="M28" s="43">
        <v>463</v>
      </c>
      <c r="N28" s="44">
        <f t="shared" si="30"/>
        <v>2.7076023391812867</v>
      </c>
      <c r="O28" s="47">
        <v>0</v>
      </c>
      <c r="P28" s="48">
        <v>0</v>
      </c>
      <c r="Q28" s="450">
        <v>0</v>
      </c>
      <c r="R28" s="505">
        <v>19</v>
      </c>
      <c r="S28" s="506">
        <f t="shared" si="27"/>
        <v>129</v>
      </c>
      <c r="T28" s="505">
        <v>2451</v>
      </c>
      <c r="U28" s="506">
        <f t="shared" si="21"/>
        <v>14.333333333333334</v>
      </c>
      <c r="V28" s="505">
        <v>65</v>
      </c>
      <c r="W28" s="505">
        <v>11</v>
      </c>
      <c r="X28" s="507">
        <f t="shared" si="22"/>
        <v>5.909090909090909</v>
      </c>
      <c r="Y28" s="18">
        <f t="shared" si="24"/>
        <v>6035</v>
      </c>
      <c r="Z28" s="18">
        <f t="shared" si="18"/>
        <v>35.292397660818715</v>
      </c>
      <c r="AA28" s="19">
        <f t="shared" si="18"/>
        <v>98</v>
      </c>
      <c r="AB28" s="63">
        <f t="shared" si="23"/>
        <v>0.5730994152046783</v>
      </c>
      <c r="AC28" s="19">
        <f t="shared" si="28"/>
        <v>16</v>
      </c>
      <c r="AD28" s="20">
        <f t="shared" si="29"/>
        <v>46</v>
      </c>
      <c r="AE28" s="20">
        <f t="shared" si="32"/>
        <v>126.81521739130433</v>
      </c>
      <c r="AF28" s="64">
        <f t="shared" si="25"/>
        <v>0.7672260361047547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</row>
    <row r="29" spans="1:208" s="14" customFormat="1" ht="15" customHeight="1">
      <c r="A29" s="66" t="s">
        <v>42</v>
      </c>
      <c r="B29" s="402">
        <v>237</v>
      </c>
      <c r="C29" s="53">
        <v>7</v>
      </c>
      <c r="D29" s="40">
        <v>0</v>
      </c>
      <c r="E29" s="38">
        <v>0</v>
      </c>
      <c r="F29" s="37">
        <v>0</v>
      </c>
      <c r="G29" s="429">
        <f t="shared" si="19"/>
        <v>0</v>
      </c>
      <c r="H29" s="38">
        <v>0</v>
      </c>
      <c r="I29" s="38">
        <v>0</v>
      </c>
      <c r="J29" s="428">
        <v>0</v>
      </c>
      <c r="K29" s="425">
        <v>21</v>
      </c>
      <c r="L29" s="42">
        <f t="shared" si="33"/>
        <v>183.0952380952381</v>
      </c>
      <c r="M29" s="43">
        <v>3845</v>
      </c>
      <c r="N29" s="155">
        <f t="shared" si="30"/>
        <v>16.223628691983123</v>
      </c>
      <c r="O29" s="47"/>
      <c r="P29" s="48">
        <v>3</v>
      </c>
      <c r="Q29" s="450">
        <f t="shared" si="31"/>
        <v>0</v>
      </c>
      <c r="R29" s="452">
        <v>21</v>
      </c>
      <c r="S29" s="506">
        <f t="shared" si="27"/>
        <v>151.71428571428572</v>
      </c>
      <c r="T29" s="452">
        <v>3186</v>
      </c>
      <c r="U29" s="506">
        <f t="shared" si="21"/>
        <v>13.443037974683545</v>
      </c>
      <c r="V29" s="452">
        <v>128</v>
      </c>
      <c r="W29" s="452">
        <v>36</v>
      </c>
      <c r="X29" s="507">
        <f t="shared" si="22"/>
        <v>3.5555555555555554</v>
      </c>
      <c r="Y29" s="18">
        <f t="shared" si="24"/>
        <v>7031</v>
      </c>
      <c r="Z29" s="18">
        <f t="shared" si="18"/>
        <v>29.666666666666668</v>
      </c>
      <c r="AA29" s="19">
        <f t="shared" si="18"/>
        <v>128</v>
      </c>
      <c r="AB29" s="63">
        <f t="shared" si="23"/>
        <v>0.540084388185654</v>
      </c>
      <c r="AC29" s="19">
        <f t="shared" si="28"/>
        <v>39</v>
      </c>
      <c r="AD29" s="20">
        <f t="shared" si="29"/>
        <v>42</v>
      </c>
      <c r="AE29" s="20">
        <f t="shared" si="32"/>
        <v>111.60317460317462</v>
      </c>
      <c r="AF29" s="64">
        <f t="shared" si="25"/>
        <v>0.7063492063492064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</row>
    <row r="30" spans="1:208" s="11" customFormat="1" ht="15" customHeight="1">
      <c r="A30" s="66" t="s">
        <v>43</v>
      </c>
      <c r="B30" s="402">
        <v>258</v>
      </c>
      <c r="C30" s="53">
        <v>10</v>
      </c>
      <c r="D30" s="39">
        <v>23</v>
      </c>
      <c r="E30" s="481">
        <v>163</v>
      </c>
      <c r="F30" s="37">
        <v>3750</v>
      </c>
      <c r="G30" s="487">
        <f t="shared" si="19"/>
        <v>14.534883720930232</v>
      </c>
      <c r="H30" s="481">
        <v>211</v>
      </c>
      <c r="I30" s="481">
        <v>42</v>
      </c>
      <c r="J30" s="486">
        <f>H30/I30</f>
        <v>5.023809523809524</v>
      </c>
      <c r="K30" s="425">
        <v>22</v>
      </c>
      <c r="L30" s="42">
        <f t="shared" si="33"/>
        <v>170.77272727272728</v>
      </c>
      <c r="M30" s="43">
        <v>3757</v>
      </c>
      <c r="N30" s="44">
        <f t="shared" si="30"/>
        <v>14.562015503875969</v>
      </c>
      <c r="O30" s="47">
        <v>175</v>
      </c>
      <c r="P30" s="48">
        <v>40</v>
      </c>
      <c r="Q30" s="46">
        <f t="shared" si="31"/>
        <v>4.375</v>
      </c>
      <c r="R30" s="495">
        <v>22</v>
      </c>
      <c r="S30" s="506">
        <f t="shared" si="27"/>
        <v>180.8181818181818</v>
      </c>
      <c r="T30" s="495">
        <v>3978</v>
      </c>
      <c r="U30" s="506">
        <f t="shared" si="21"/>
        <v>15.418604651162791</v>
      </c>
      <c r="V30" s="495">
        <v>168</v>
      </c>
      <c r="W30" s="496">
        <v>39</v>
      </c>
      <c r="X30" s="507">
        <f t="shared" si="22"/>
        <v>4.3076923076923075</v>
      </c>
      <c r="Y30" s="18">
        <f t="shared" si="24"/>
        <v>11485</v>
      </c>
      <c r="Z30" s="18">
        <f t="shared" si="18"/>
        <v>44.51550387596899</v>
      </c>
      <c r="AA30" s="19">
        <f t="shared" si="18"/>
        <v>554</v>
      </c>
      <c r="AB30" s="63">
        <f t="shared" si="23"/>
        <v>2.147286821705426</v>
      </c>
      <c r="AC30" s="19">
        <f t="shared" si="28"/>
        <v>121</v>
      </c>
      <c r="AD30" s="20">
        <f t="shared" si="29"/>
        <v>67</v>
      </c>
      <c r="AE30" s="20">
        <f t="shared" si="32"/>
        <v>171.530303030303</v>
      </c>
      <c r="AF30" s="64">
        <f t="shared" si="25"/>
        <v>0.6644105056114774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</row>
    <row r="31" spans="1:208" s="14" customFormat="1" ht="15" customHeight="1">
      <c r="A31" s="66" t="s">
        <v>44</v>
      </c>
      <c r="B31" s="402">
        <v>285</v>
      </c>
      <c r="C31" s="53">
        <v>11</v>
      </c>
      <c r="D31" s="482">
        <v>23</v>
      </c>
      <c r="E31" s="481">
        <v>186.47826086956522</v>
      </c>
      <c r="F31" s="37">
        <v>4289</v>
      </c>
      <c r="G31" s="487">
        <v>15.049122807017543</v>
      </c>
      <c r="H31" s="481">
        <v>88</v>
      </c>
      <c r="I31" s="481">
        <v>14</v>
      </c>
      <c r="J31" s="486">
        <v>6.285714285714286</v>
      </c>
      <c r="K31" s="41">
        <v>22</v>
      </c>
      <c r="L31" s="42">
        <f t="shared" si="33"/>
        <v>176.22727272727272</v>
      </c>
      <c r="M31" s="43">
        <v>3877</v>
      </c>
      <c r="N31" s="44">
        <f t="shared" si="30"/>
        <v>13.603508771929825</v>
      </c>
      <c r="O31" s="47">
        <v>81</v>
      </c>
      <c r="P31" s="48">
        <v>9</v>
      </c>
      <c r="Q31" s="46">
        <f t="shared" si="31"/>
        <v>9</v>
      </c>
      <c r="R31" s="502">
        <v>21</v>
      </c>
      <c r="S31" s="506">
        <f t="shared" si="27"/>
        <v>186.0952380952381</v>
      </c>
      <c r="T31" s="502">
        <v>3908</v>
      </c>
      <c r="U31" s="506">
        <f t="shared" si="21"/>
        <v>13.712280701754386</v>
      </c>
      <c r="V31" s="502">
        <v>90</v>
      </c>
      <c r="W31" s="502">
        <v>12</v>
      </c>
      <c r="X31" s="507">
        <f t="shared" si="22"/>
        <v>7.5</v>
      </c>
      <c r="Y31" s="18">
        <f t="shared" si="24"/>
        <v>12074</v>
      </c>
      <c r="Z31" s="18">
        <f t="shared" si="18"/>
        <v>42.36491228070175</v>
      </c>
      <c r="AA31" s="19">
        <f t="shared" si="18"/>
        <v>259</v>
      </c>
      <c r="AB31" s="63">
        <f t="shared" si="23"/>
        <v>0.9087719298245615</v>
      </c>
      <c r="AC31" s="19">
        <f t="shared" si="28"/>
        <v>35</v>
      </c>
      <c r="AD31" s="20">
        <f t="shared" si="29"/>
        <v>66</v>
      </c>
      <c r="AE31" s="20">
        <f t="shared" si="32"/>
        <v>182.93359056402537</v>
      </c>
      <c r="AF31" s="64">
        <f t="shared" si="25"/>
        <v>0.641892610313663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</row>
    <row r="32" spans="1:208" s="14" customFormat="1" ht="15" customHeight="1">
      <c r="A32" s="492" t="s">
        <v>136</v>
      </c>
      <c r="B32" s="477">
        <v>393</v>
      </c>
      <c r="C32" s="53">
        <v>13</v>
      </c>
      <c r="D32" s="429">
        <v>23</v>
      </c>
      <c r="E32" s="428">
        <v>396</v>
      </c>
      <c r="F32" s="37">
        <v>5102</v>
      </c>
      <c r="G32" s="476">
        <v>12.982188295165395</v>
      </c>
      <c r="H32" s="428">
        <v>135</v>
      </c>
      <c r="I32" s="428">
        <v>27</v>
      </c>
      <c r="J32" s="475">
        <v>5</v>
      </c>
      <c r="K32" s="41">
        <v>22</v>
      </c>
      <c r="L32" s="42">
        <f t="shared" si="33"/>
        <v>249.04545454545453</v>
      </c>
      <c r="M32" s="43">
        <v>5479</v>
      </c>
      <c r="N32" s="44">
        <f t="shared" si="30"/>
        <v>13.94147582697201</v>
      </c>
      <c r="O32" s="47">
        <v>140</v>
      </c>
      <c r="P32" s="471">
        <v>24</v>
      </c>
      <c r="Q32" s="46">
        <f t="shared" si="31"/>
        <v>5.833333333333333</v>
      </c>
      <c r="R32" s="501">
        <v>21</v>
      </c>
      <c r="S32" s="506">
        <f t="shared" si="27"/>
        <v>249.14285714285714</v>
      </c>
      <c r="T32" s="501">
        <v>5232</v>
      </c>
      <c r="U32" s="506">
        <f t="shared" si="21"/>
        <v>13.312977099236642</v>
      </c>
      <c r="V32" s="497">
        <v>181</v>
      </c>
      <c r="W32" s="497">
        <v>35</v>
      </c>
      <c r="X32" s="507">
        <f t="shared" si="22"/>
        <v>5.171428571428572</v>
      </c>
      <c r="Y32" s="18">
        <f t="shared" si="24"/>
        <v>15813</v>
      </c>
      <c r="Z32" s="18">
        <f t="shared" si="18"/>
        <v>40.23664122137404</v>
      </c>
      <c r="AA32" s="19">
        <f t="shared" si="18"/>
        <v>456</v>
      </c>
      <c r="AB32" s="63">
        <f t="shared" si="23"/>
        <v>1.1603053435114503</v>
      </c>
      <c r="AC32" s="19">
        <f t="shared" si="28"/>
        <v>86</v>
      </c>
      <c r="AD32" s="20">
        <f t="shared" si="29"/>
        <v>66</v>
      </c>
      <c r="AE32" s="20">
        <f t="shared" si="32"/>
        <v>298.06277056277054</v>
      </c>
      <c r="AF32" s="64">
        <f t="shared" si="25"/>
        <v>0.609646079111728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</row>
    <row r="33" spans="1:32" s="105" customFormat="1" ht="15" customHeight="1">
      <c r="A33" s="100" t="s">
        <v>17</v>
      </c>
      <c r="B33" s="100">
        <f>SUM(B21:B31)</f>
        <v>2568</v>
      </c>
      <c r="C33" s="100">
        <f>SUM(C21:C31)</f>
        <v>91</v>
      </c>
      <c r="D33" s="100">
        <f>SUM(D21:D31)</f>
        <v>226</v>
      </c>
      <c r="E33" s="142">
        <f>SUM(E21:E31)</f>
        <v>1501.9347826086957</v>
      </c>
      <c r="F33" s="100">
        <f>SUM(F21:F31)</f>
        <v>32536</v>
      </c>
      <c r="G33" s="86">
        <f>F33/B33</f>
        <v>12.669781931464174</v>
      </c>
      <c r="H33" s="101">
        <f>SUM(H21:H31)</f>
        <v>1028</v>
      </c>
      <c r="I33" s="101">
        <f>SUM(I21:I31)</f>
        <v>177</v>
      </c>
      <c r="J33" s="88">
        <f>H33/I33</f>
        <v>5.807909604519774</v>
      </c>
      <c r="K33" s="87">
        <f>SUM(K21:K31)</f>
        <v>201</v>
      </c>
      <c r="L33" s="87">
        <f>SUM(L21:L31)</f>
        <v>1495.8452380952383</v>
      </c>
      <c r="M33" s="87">
        <f>SUM(M21:M31)</f>
        <v>30642</v>
      </c>
      <c r="N33" s="102">
        <f>M33/B33</f>
        <v>11.932242990654206</v>
      </c>
      <c r="O33" s="101">
        <f>SUM(O21:O31)</f>
        <v>1302</v>
      </c>
      <c r="P33" s="101">
        <f>SUM(P21:P31)</f>
        <v>165</v>
      </c>
      <c r="Q33" s="103">
        <f>O33/P33</f>
        <v>7.890909090909091</v>
      </c>
      <c r="R33" s="87">
        <f>SUM(R21:R31)</f>
        <v>230</v>
      </c>
      <c r="S33" s="87">
        <f>SUM(S21:S31)</f>
        <v>1684.7705627705627</v>
      </c>
      <c r="T33" s="87">
        <f>SUM(T21:T31)</f>
        <v>35303</v>
      </c>
      <c r="U33" s="104">
        <f>T33/B33</f>
        <v>13.74727414330218</v>
      </c>
      <c r="V33" s="104">
        <f>SUM(V21:V31)</f>
        <v>2658</v>
      </c>
      <c r="W33" s="104">
        <f>SUM(W21:W31)</f>
        <v>364</v>
      </c>
      <c r="X33" s="104">
        <f>V33/W33</f>
        <v>7.302197802197802</v>
      </c>
      <c r="Y33" s="93">
        <f>F33+M33+T33</f>
        <v>98481</v>
      </c>
      <c r="Z33" s="93">
        <f>Y33/B33</f>
        <v>38.34929906542056</v>
      </c>
      <c r="AA33" s="95">
        <f>H33+O33+V33</f>
        <v>4988</v>
      </c>
      <c r="AB33" s="96">
        <f>AA33/B33</f>
        <v>1.942367601246106</v>
      </c>
      <c r="AC33" s="95">
        <f>I33+P33+W33</f>
        <v>706</v>
      </c>
      <c r="AD33" s="97">
        <f>SUM(AD21:AD31)/11</f>
        <v>59.72727272727273</v>
      </c>
      <c r="AE33" s="97">
        <f>(E33+L33+S33)/3</f>
        <v>1560.8501944914988</v>
      </c>
      <c r="AF33" s="98">
        <f t="shared" si="25"/>
        <v>0.6420735003342865</v>
      </c>
    </row>
    <row r="34" spans="1:32" s="120" customFormat="1" ht="24.75" customHeight="1">
      <c r="A34" s="106" t="s">
        <v>11</v>
      </c>
      <c r="B34" s="107">
        <f>B20+B33</f>
        <v>3999</v>
      </c>
      <c r="C34" s="107">
        <f>C20+C33</f>
        <v>155</v>
      </c>
      <c r="D34" s="107"/>
      <c r="E34" s="112">
        <f>E20+E33</f>
        <v>2274.256352343309</v>
      </c>
      <c r="F34" s="107"/>
      <c r="G34" s="108">
        <f>F34/B34</f>
        <v>0</v>
      </c>
      <c r="H34" s="109"/>
      <c r="I34" s="109">
        <f>SUM(I20,I33)</f>
        <v>383</v>
      </c>
      <c r="J34" s="110">
        <f>H34/I34</f>
        <v>0</v>
      </c>
      <c r="K34" s="111">
        <f>SUM(K20,K33)</f>
        <v>555</v>
      </c>
      <c r="L34" s="111">
        <f>SUM(L20,L33)</f>
        <v>2339.195670995671</v>
      </c>
      <c r="M34" s="111">
        <f>SUM(M20,M33)</f>
        <v>48965</v>
      </c>
      <c r="N34" s="112">
        <f>M34/B34</f>
        <v>12.244311077769442</v>
      </c>
      <c r="O34" s="113">
        <f>SUM(O20,O33)</f>
        <v>2263</v>
      </c>
      <c r="P34" s="113">
        <f>SUM(P20,P33)</f>
        <v>323</v>
      </c>
      <c r="Q34" s="112">
        <f>O34/P34</f>
        <v>7.006191950464396</v>
      </c>
      <c r="R34" s="111">
        <f>SUM(R20,R33)</f>
        <v>586</v>
      </c>
      <c r="S34" s="111">
        <f>SUM(S20,S33)</f>
        <v>2611.2919913419914</v>
      </c>
      <c r="T34" s="111">
        <f>SUM(T20,T33)</f>
        <v>54741</v>
      </c>
      <c r="U34" s="114">
        <f>T34/B34</f>
        <v>13.688672168042011</v>
      </c>
      <c r="V34" s="111">
        <f>SUM(V20,V33)</f>
        <v>4300</v>
      </c>
      <c r="W34" s="111">
        <f>SUM(W20,W33)</f>
        <v>633</v>
      </c>
      <c r="X34" s="111">
        <f>V34/W34</f>
        <v>6.79304897314376</v>
      </c>
      <c r="Y34" s="115">
        <f t="shared" si="24"/>
        <v>103706</v>
      </c>
      <c r="Z34" s="115">
        <f>Y34/B34</f>
        <v>25.932983245811453</v>
      </c>
      <c r="AA34" s="116">
        <f>H34+O34+V34</f>
        <v>6563</v>
      </c>
      <c r="AB34" s="117">
        <f>AA34/B34</f>
        <v>1.6411602900725182</v>
      </c>
      <c r="AC34" s="116">
        <f>I34+P34+W34</f>
        <v>1339</v>
      </c>
      <c r="AD34" s="118">
        <f>SUM(AD20,AD33)/2</f>
        <v>62.55113636363636</v>
      </c>
      <c r="AE34" s="118">
        <f>(E34+L34+S34)/3</f>
        <v>2408.2480048936573</v>
      </c>
      <c r="AF34" s="119">
        <f>Z34/AD34</f>
        <v>0.4145885231413222</v>
      </c>
    </row>
    <row r="35" spans="4:120" ht="15"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</row>
    <row r="36" spans="4:120" ht="15"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</row>
    <row r="37" spans="4:120" ht="15"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</row>
    <row r="38" spans="4:120" ht="15"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</row>
    <row r="39" spans="4:120" ht="15"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4:60" ht="15"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9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4:60" ht="15"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4:60" ht="15"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4:60" ht="15"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9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4:60" ht="15"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4:32" ht="15"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9"/>
      <c r="AE45" s="12"/>
      <c r="AF45" s="12"/>
    </row>
    <row r="46" spans="4:32" ht="15"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/>
      <c r="AE46" s="12"/>
      <c r="AF46" s="12"/>
    </row>
    <row r="47" spans="4:32" ht="15"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9"/>
      <c r="AE47" s="12"/>
      <c r="AF47" s="12"/>
    </row>
    <row r="48" spans="4:32" ht="15"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12"/>
      <c r="AF48" s="12"/>
    </row>
    <row r="49" spans="4:32" ht="15"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9"/>
      <c r="AE49" s="12"/>
      <c r="AF49" s="12"/>
    </row>
    <row r="50" spans="4:32" ht="15"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9"/>
      <c r="AE50" s="12"/>
      <c r="AF50" s="12"/>
    </row>
    <row r="51" spans="4:32" ht="15"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9"/>
      <c r="AE51" s="12"/>
      <c r="AF51" s="12"/>
    </row>
    <row r="52" spans="4:32" ht="15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9"/>
      <c r="AE52" s="12"/>
      <c r="AF52" s="12"/>
    </row>
    <row r="53" spans="4:32" ht="15"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9"/>
      <c r="AE53" s="12"/>
      <c r="AF53" s="12"/>
    </row>
    <row r="54" spans="4:32" ht="15"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9"/>
      <c r="AE54" s="12"/>
      <c r="AF54" s="12"/>
    </row>
    <row r="55" spans="4:32" ht="15"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9"/>
      <c r="AE55" s="12"/>
      <c r="AF55" s="12"/>
    </row>
    <row r="56" spans="4:32" ht="15"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9"/>
      <c r="AE56" s="12"/>
      <c r="AF56" s="12"/>
    </row>
    <row r="57" spans="4:32" ht="15"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9"/>
      <c r="AE57" s="12"/>
      <c r="AF57" s="12"/>
    </row>
    <row r="58" spans="4:32" ht="15"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/>
      <c r="AE58" s="12"/>
      <c r="AF58" s="12"/>
    </row>
    <row r="59" spans="4:32" ht="15"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9"/>
      <c r="AE59" s="12"/>
      <c r="AF59" s="12"/>
    </row>
    <row r="60" spans="4:32" ht="15"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9"/>
      <c r="AE60" s="12"/>
      <c r="AF60" s="12"/>
    </row>
    <row r="61" spans="4:32" ht="15"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9"/>
      <c r="AE61" s="12"/>
      <c r="AF61" s="12"/>
    </row>
    <row r="62" spans="4:32" ht="15"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9"/>
      <c r="AE62" s="12"/>
      <c r="AF62" s="12"/>
    </row>
    <row r="63" spans="4:32" ht="15"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9"/>
      <c r="AE63" s="12"/>
      <c r="AF63" s="12"/>
    </row>
    <row r="64" spans="4:32" ht="15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9"/>
      <c r="AE64" s="12"/>
      <c r="AF64" s="12"/>
    </row>
    <row r="65" spans="4:32" ht="15"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/>
      <c r="AE65" s="12"/>
      <c r="AF65" s="12"/>
    </row>
    <row r="66" spans="4:32" ht="15"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9"/>
      <c r="AE66" s="12"/>
      <c r="AF66" s="12"/>
    </row>
    <row r="67" spans="4:32" ht="15"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9"/>
      <c r="AE67" s="12"/>
      <c r="AF67" s="12"/>
    </row>
    <row r="68" spans="4:32" ht="15"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9"/>
      <c r="AE68" s="12"/>
      <c r="AF68" s="12"/>
    </row>
    <row r="69" spans="4:32" ht="15"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9"/>
      <c r="AE69" s="12"/>
      <c r="AF69" s="12"/>
    </row>
    <row r="70" spans="4:32" ht="15"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9"/>
      <c r="AE70" s="12"/>
      <c r="AF70" s="12"/>
    </row>
    <row r="71" spans="4:32" ht="15"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9"/>
      <c r="AE71" s="12"/>
      <c r="AF71" s="12"/>
    </row>
    <row r="72" spans="4:32" ht="15"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9"/>
      <c r="AE72" s="12"/>
      <c r="AF72" s="12"/>
    </row>
    <row r="73" spans="4:32" ht="15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9"/>
      <c r="AE73" s="12"/>
      <c r="AF73" s="12"/>
    </row>
    <row r="74" spans="4:32" ht="15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9"/>
      <c r="AE74" s="12"/>
      <c r="AF74" s="12"/>
    </row>
    <row r="75" spans="4:32" ht="15"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9"/>
      <c r="AE75" s="12"/>
      <c r="AF75" s="12"/>
    </row>
    <row r="76" spans="4:32" ht="15"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9"/>
      <c r="AE76" s="12"/>
      <c r="AF76" s="12"/>
    </row>
    <row r="77" spans="4:32" ht="1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9"/>
      <c r="AE77" s="12"/>
      <c r="AF77" s="12"/>
    </row>
    <row r="78" spans="4:32" ht="1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9"/>
      <c r="AE78" s="12"/>
      <c r="AF78" s="12"/>
    </row>
    <row r="79" spans="4:32" ht="15"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9"/>
      <c r="AE79" s="12"/>
      <c r="AF79" s="12"/>
    </row>
    <row r="80" spans="4:32" ht="15"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9"/>
      <c r="AE80" s="12"/>
      <c r="AF80" s="12"/>
    </row>
    <row r="81" spans="4:32" ht="15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9"/>
      <c r="AE81" s="12"/>
      <c r="AF81" s="12"/>
    </row>
    <row r="82" spans="4:32" ht="15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9"/>
      <c r="AE82" s="12"/>
      <c r="AF82" s="12"/>
    </row>
    <row r="83" spans="4:32" ht="15"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9"/>
      <c r="AE83" s="12"/>
      <c r="AF83" s="12"/>
    </row>
    <row r="84" spans="4:32" ht="15"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9"/>
      <c r="AE84" s="12"/>
      <c r="AF84" s="12"/>
    </row>
    <row r="85" spans="4:32" ht="15"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9"/>
      <c r="AE85" s="12"/>
      <c r="AF85" s="12"/>
    </row>
    <row r="86" spans="4:32" ht="15"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9"/>
      <c r="AE86" s="12"/>
      <c r="AF86" s="12"/>
    </row>
    <row r="87" spans="4:32" ht="15"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9"/>
      <c r="AE87" s="12"/>
      <c r="AF87" s="12"/>
    </row>
    <row r="88" spans="4:32" ht="15"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9"/>
      <c r="AE88" s="12"/>
      <c r="AF88" s="12"/>
    </row>
    <row r="89" spans="4:32" ht="15"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9"/>
      <c r="AE89" s="12"/>
      <c r="AF89" s="12"/>
    </row>
    <row r="90" spans="4:32" ht="15"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9"/>
      <c r="AE90" s="12"/>
      <c r="AF90" s="12"/>
    </row>
    <row r="91" spans="4:32" ht="15"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9"/>
      <c r="AE91" s="12"/>
      <c r="AF91" s="12"/>
    </row>
    <row r="92" spans="4:32" ht="15"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9"/>
      <c r="AE92" s="12"/>
      <c r="AF92" s="12"/>
    </row>
    <row r="93" spans="4:32" ht="15"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9"/>
      <c r="AE93" s="12"/>
      <c r="AF93" s="12"/>
    </row>
    <row r="94" spans="4:32" ht="15"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9"/>
      <c r="AE94" s="12"/>
      <c r="AF94" s="12"/>
    </row>
    <row r="95" spans="4:32" ht="15"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9"/>
      <c r="AE95" s="12"/>
      <c r="AF95" s="12"/>
    </row>
    <row r="96" spans="4:32" ht="15"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9"/>
      <c r="AE96" s="12"/>
      <c r="AF96" s="12"/>
    </row>
    <row r="97" spans="4:32" ht="15"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9"/>
      <c r="AE97" s="12"/>
      <c r="AF97" s="12"/>
    </row>
    <row r="98" spans="4:32" ht="15"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9"/>
      <c r="AE98" s="12"/>
      <c r="AF98" s="12"/>
    </row>
    <row r="99" spans="4:32" ht="15"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9"/>
      <c r="AE99" s="12"/>
      <c r="AF99" s="12"/>
    </row>
    <row r="100" spans="4:32" ht="15"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9"/>
      <c r="AE100" s="12"/>
      <c r="AF100" s="12"/>
    </row>
    <row r="101" spans="4:32" ht="15"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9"/>
      <c r="AE101" s="12"/>
      <c r="AF101" s="12"/>
    </row>
    <row r="102" spans="4:32" ht="15"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9"/>
      <c r="AE102" s="12"/>
      <c r="AF102" s="12"/>
    </row>
    <row r="103" spans="4:32" ht="15"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9"/>
      <c r="AE103" s="12"/>
      <c r="AF103" s="12"/>
    </row>
    <row r="104" spans="4:32" ht="15"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9"/>
      <c r="AE104" s="12"/>
      <c r="AF104" s="12"/>
    </row>
    <row r="105" spans="4:32" ht="15"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9"/>
      <c r="AE105" s="12"/>
      <c r="AF105" s="12"/>
    </row>
    <row r="106" spans="4:32" ht="15"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9"/>
      <c r="AE106" s="12"/>
      <c r="AF106" s="12"/>
    </row>
    <row r="107" spans="4:32" ht="15"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9"/>
      <c r="AE107" s="12"/>
      <c r="AF107" s="12"/>
    </row>
    <row r="108" spans="4:32" ht="15"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9"/>
      <c r="AE108" s="12"/>
      <c r="AF108" s="12"/>
    </row>
    <row r="109" spans="4:32" ht="15"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2"/>
      <c r="AE109" s="12"/>
      <c r="AF109" s="12"/>
    </row>
    <row r="110" spans="4:32" ht="15"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2"/>
      <c r="AE110" s="12"/>
      <c r="AF110" s="12"/>
    </row>
    <row r="111" spans="4:32" ht="15"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12"/>
      <c r="AE111" s="12"/>
      <c r="AF111" s="12"/>
    </row>
    <row r="112" spans="4:32" ht="15"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12"/>
      <c r="AE112" s="12"/>
      <c r="AF112" s="12"/>
    </row>
    <row r="113" spans="4:32" ht="15"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12"/>
      <c r="AE113" s="12"/>
      <c r="AF113" s="12"/>
    </row>
    <row r="114" spans="4:32" ht="15"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12"/>
      <c r="AE114" s="12"/>
      <c r="AF114" s="12"/>
    </row>
    <row r="115" spans="4:32" ht="15"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12"/>
      <c r="AE115" s="12"/>
      <c r="AF115" s="12"/>
    </row>
    <row r="116" spans="4:32" ht="15"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12"/>
      <c r="AE116" s="12"/>
      <c r="AF116" s="12"/>
    </row>
    <row r="117" spans="4:32" ht="15"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12"/>
      <c r="AE117" s="12"/>
      <c r="AF117" s="12"/>
    </row>
    <row r="118" spans="4:32" ht="15"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2"/>
      <c r="AE118" s="12"/>
      <c r="AF118" s="12"/>
    </row>
    <row r="119" spans="4:32" ht="15"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12"/>
      <c r="AE119" s="12"/>
      <c r="AF119" s="12"/>
    </row>
    <row r="120" spans="4:32" ht="15"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12"/>
      <c r="AE120" s="12"/>
      <c r="AF120" s="12"/>
    </row>
    <row r="121" spans="4:32" ht="15"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12"/>
      <c r="AE121" s="12"/>
      <c r="AF121" s="12"/>
    </row>
    <row r="122" spans="4:32" ht="15"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12"/>
      <c r="AE122" s="12"/>
      <c r="AF122" s="12"/>
    </row>
    <row r="123" spans="4:32" ht="15"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12"/>
      <c r="AE123" s="12"/>
      <c r="AF123" s="12"/>
    </row>
    <row r="124" spans="4:32" ht="15"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12"/>
      <c r="AE124" s="12"/>
      <c r="AF124" s="12"/>
    </row>
    <row r="125" spans="4:32" ht="15"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12"/>
      <c r="AE125" s="12"/>
      <c r="AF125" s="12"/>
    </row>
    <row r="126" spans="4:32" ht="15"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12"/>
      <c r="AE126" s="12"/>
      <c r="AF126" s="12"/>
    </row>
    <row r="127" spans="4:32" ht="15"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12"/>
      <c r="AE127" s="12"/>
      <c r="AF127" s="12"/>
    </row>
    <row r="128" spans="4:32" ht="15"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12"/>
      <c r="AE128" s="12"/>
      <c r="AF128" s="12"/>
    </row>
    <row r="129" spans="4:32" ht="15"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12"/>
      <c r="AE129" s="12"/>
      <c r="AF129" s="12"/>
    </row>
    <row r="130" spans="4:32" ht="15"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12"/>
      <c r="AE130" s="12"/>
      <c r="AF130" s="12"/>
    </row>
    <row r="131" spans="4:32" ht="15"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12"/>
      <c r="AE131" s="12"/>
      <c r="AF131" s="12"/>
    </row>
    <row r="132" spans="4:32" ht="15"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12"/>
      <c r="AE132" s="12"/>
      <c r="AF132" s="12"/>
    </row>
    <row r="133" spans="4:32" ht="15"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12"/>
      <c r="AE133" s="12"/>
      <c r="AF133" s="12"/>
    </row>
    <row r="134" spans="4:32" ht="15"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12"/>
      <c r="AE134" s="12"/>
      <c r="AF134" s="12"/>
    </row>
    <row r="135" spans="4:32" ht="15"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2"/>
      <c r="AE135" s="12"/>
      <c r="AF135" s="12"/>
    </row>
    <row r="136" spans="4:32" ht="15"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2"/>
      <c r="AE136" s="12"/>
      <c r="AF136" s="12"/>
    </row>
    <row r="137" spans="4:32" ht="15"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12"/>
      <c r="AE137" s="12"/>
      <c r="AF137" s="12"/>
    </row>
    <row r="138" spans="4:32" ht="15"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12"/>
      <c r="AE138" s="12"/>
      <c r="AF138" s="12"/>
    </row>
    <row r="139" spans="4:32" ht="15"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12"/>
      <c r="AE139" s="12"/>
      <c r="AF139" s="12"/>
    </row>
    <row r="140" spans="4:32" ht="15"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12"/>
      <c r="AE140" s="12"/>
      <c r="AF140" s="12"/>
    </row>
    <row r="141" spans="4:32" ht="15"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12"/>
      <c r="AE141" s="12"/>
      <c r="AF141" s="12"/>
    </row>
    <row r="142" spans="4:32" ht="15"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12"/>
      <c r="AE142" s="12"/>
      <c r="AF142" s="12"/>
    </row>
    <row r="143" spans="4:32" ht="15"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12"/>
      <c r="AE143" s="12"/>
      <c r="AF143" s="12"/>
    </row>
    <row r="144" spans="4:32" ht="15"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2"/>
      <c r="AE144" s="12"/>
      <c r="AF144" s="12"/>
    </row>
    <row r="145" spans="4:32" ht="15"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12"/>
      <c r="AE145" s="12"/>
      <c r="AF145" s="12"/>
    </row>
    <row r="146" spans="4:32" ht="15"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2"/>
      <c r="AE146" s="12"/>
      <c r="AF146" s="12"/>
    </row>
    <row r="147" spans="4:32" ht="15"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2"/>
      <c r="AE147" s="12"/>
      <c r="AF147" s="12"/>
    </row>
    <row r="148" spans="4:32" ht="15"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12"/>
      <c r="AE148" s="12"/>
      <c r="AF148" s="12"/>
    </row>
    <row r="149" spans="4:32" ht="15"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12"/>
      <c r="AE149" s="12"/>
      <c r="AF149" s="12"/>
    </row>
    <row r="150" spans="4:32" ht="15"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12"/>
      <c r="AE150" s="12"/>
      <c r="AF150" s="12"/>
    </row>
    <row r="151" spans="4:32" ht="15"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12"/>
      <c r="AE151" s="12"/>
      <c r="AF151" s="12"/>
    </row>
    <row r="152" spans="4:32" ht="15"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12"/>
      <c r="AE152" s="12"/>
      <c r="AF152" s="12"/>
    </row>
    <row r="153" spans="4:32" ht="15"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12"/>
      <c r="AE153" s="12"/>
      <c r="AF153" s="12"/>
    </row>
    <row r="154" spans="4:32" ht="15"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12"/>
      <c r="AE154" s="12"/>
      <c r="AF154" s="12"/>
    </row>
    <row r="155" spans="4:32" ht="15"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12"/>
      <c r="AE155" s="12"/>
      <c r="AF155" s="12"/>
    </row>
    <row r="156" spans="4:32" ht="15"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12"/>
      <c r="AE156" s="12"/>
      <c r="AF156" s="12"/>
    </row>
    <row r="157" spans="4:32" ht="15"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12"/>
      <c r="AE157" s="12"/>
      <c r="AF157" s="12"/>
    </row>
    <row r="158" spans="4:32" ht="15"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12"/>
      <c r="AE158" s="12"/>
      <c r="AF158" s="12"/>
    </row>
    <row r="159" spans="4:32" ht="15"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12"/>
      <c r="AE159" s="12"/>
      <c r="AF159" s="12"/>
    </row>
    <row r="160" spans="4:32" ht="15"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12"/>
      <c r="AE160" s="12"/>
      <c r="AF160" s="12"/>
    </row>
    <row r="161" spans="4:32" ht="15"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12"/>
      <c r="AE161" s="12"/>
      <c r="AF161" s="12"/>
    </row>
    <row r="162" spans="4:32" ht="15"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12"/>
      <c r="AE162" s="12"/>
      <c r="AF162" s="12"/>
    </row>
    <row r="163" spans="4:32" ht="15"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12"/>
      <c r="AE163" s="12"/>
      <c r="AF163" s="12"/>
    </row>
    <row r="164" spans="4:32" ht="15"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12"/>
      <c r="AE164" s="12"/>
      <c r="AF164" s="12"/>
    </row>
    <row r="165" spans="4:32" ht="15"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12"/>
      <c r="AE165" s="12"/>
      <c r="AF165" s="12"/>
    </row>
    <row r="166" spans="4:32" ht="15"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2"/>
      <c r="AE166" s="12"/>
      <c r="AF166" s="12"/>
    </row>
    <row r="167" spans="4:32" ht="15"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2"/>
      <c r="AE167" s="12"/>
      <c r="AF167" s="12"/>
    </row>
    <row r="168" spans="4:32" ht="15"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12"/>
      <c r="AE168" s="12"/>
      <c r="AF168" s="12"/>
    </row>
    <row r="169" spans="4:32" ht="15"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12"/>
      <c r="AE169" s="12"/>
      <c r="AF169" s="12"/>
    </row>
    <row r="170" spans="4:32" ht="15"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12"/>
      <c r="AE170" s="12"/>
      <c r="AF170" s="12"/>
    </row>
    <row r="171" spans="4:32" ht="15"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12"/>
      <c r="AE171" s="12"/>
      <c r="AF171" s="12"/>
    </row>
    <row r="172" spans="4:32" ht="15"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12"/>
      <c r="AE172" s="12"/>
      <c r="AF172" s="12"/>
    </row>
    <row r="173" spans="4:32" ht="15"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12"/>
      <c r="AE173" s="12"/>
      <c r="AF173" s="12"/>
    </row>
    <row r="174" spans="4:32" ht="15"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12"/>
      <c r="AE174" s="12"/>
      <c r="AF174" s="12"/>
    </row>
    <row r="175" spans="4:32" ht="15"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12"/>
      <c r="AE175" s="12"/>
      <c r="AF175" s="12"/>
    </row>
    <row r="176" spans="4:32" ht="15"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12"/>
      <c r="AE176" s="12"/>
      <c r="AF176" s="12"/>
    </row>
    <row r="177" spans="4:32" ht="15"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12"/>
      <c r="AE177" s="12"/>
      <c r="AF177" s="12"/>
    </row>
    <row r="178" spans="4:32" ht="15"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12"/>
      <c r="AE178" s="12"/>
      <c r="AF178" s="12"/>
    </row>
    <row r="179" spans="4:32" ht="15"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12"/>
      <c r="AE179" s="12"/>
      <c r="AF179" s="12"/>
    </row>
    <row r="180" spans="4:32" ht="15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12"/>
      <c r="AE180" s="12"/>
      <c r="AF180" s="12"/>
    </row>
    <row r="181" spans="4:32" ht="15"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12"/>
      <c r="AE181" s="12"/>
      <c r="AF181" s="12"/>
    </row>
    <row r="182" spans="4:32" ht="15"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12"/>
      <c r="AE182" s="12"/>
      <c r="AF182" s="12"/>
    </row>
    <row r="183" spans="4:32" ht="15"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12"/>
      <c r="AE183" s="12"/>
      <c r="AF183" s="12"/>
    </row>
    <row r="184" spans="4:32" ht="15"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12"/>
      <c r="AE184" s="12"/>
      <c r="AF184" s="12"/>
    </row>
    <row r="185" spans="4:32" ht="15"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12"/>
      <c r="AE185" s="12"/>
      <c r="AF185" s="12"/>
    </row>
    <row r="186" spans="4:32" ht="15"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12"/>
      <c r="AE186" s="12"/>
      <c r="AF186" s="12"/>
    </row>
    <row r="187" spans="4:32" ht="15"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12"/>
      <c r="AE187" s="12"/>
      <c r="AF187" s="12"/>
    </row>
    <row r="188" spans="4:32" ht="15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12"/>
      <c r="AE188" s="12"/>
      <c r="AF188" s="12"/>
    </row>
    <row r="189" spans="4:32" ht="15"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12"/>
      <c r="AE189" s="12"/>
      <c r="AF189" s="12"/>
    </row>
    <row r="190" spans="4:32" ht="15"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12"/>
      <c r="AE190" s="12"/>
      <c r="AF190" s="12"/>
    </row>
    <row r="191" spans="4:32" ht="15"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12"/>
      <c r="AE191" s="12"/>
      <c r="AF191" s="12"/>
    </row>
    <row r="192" spans="4:32" ht="15"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12"/>
      <c r="AE192" s="12"/>
      <c r="AF192" s="12"/>
    </row>
    <row r="193" spans="4:32" ht="15"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12"/>
      <c r="AE193" s="12"/>
      <c r="AF193" s="12"/>
    </row>
    <row r="194" spans="4:32" ht="15"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12"/>
      <c r="AE194" s="12"/>
      <c r="AF194" s="12"/>
    </row>
    <row r="195" spans="4:32" ht="15"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12"/>
      <c r="AE195" s="12"/>
      <c r="AF195" s="12"/>
    </row>
    <row r="196" spans="4:32" ht="15"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12"/>
      <c r="AE196" s="12"/>
      <c r="AF196" s="12"/>
    </row>
    <row r="197" spans="4:32" ht="15"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12"/>
      <c r="AE197" s="12"/>
      <c r="AF197" s="12"/>
    </row>
    <row r="198" spans="4:32" ht="15"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12"/>
      <c r="AE198" s="12"/>
      <c r="AF198" s="12"/>
    </row>
    <row r="199" spans="4:32" ht="15"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12"/>
      <c r="AE199" s="12"/>
      <c r="AF199" s="12"/>
    </row>
    <row r="200" spans="4:32" ht="15"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12"/>
      <c r="AE200" s="12"/>
      <c r="AF200" s="12"/>
    </row>
    <row r="201" spans="4:32" ht="15"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12"/>
      <c r="AE201" s="12"/>
      <c r="AF201" s="12"/>
    </row>
    <row r="202" spans="4:32" ht="15"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12"/>
      <c r="AE202" s="12"/>
      <c r="AF202" s="12"/>
    </row>
    <row r="203" spans="4:32" ht="15"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12"/>
      <c r="AE203" s="12"/>
      <c r="AF203" s="12"/>
    </row>
    <row r="204" spans="4:32" ht="15"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12"/>
      <c r="AE204" s="12"/>
      <c r="AF204" s="12"/>
    </row>
    <row r="205" spans="4:32" ht="15"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12"/>
      <c r="AE205" s="12"/>
      <c r="AF205" s="12"/>
    </row>
    <row r="206" spans="4:32" ht="15"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12"/>
      <c r="AE206" s="12"/>
      <c r="AF206" s="12"/>
    </row>
    <row r="207" spans="4:32" ht="15"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12"/>
      <c r="AE207" s="12"/>
      <c r="AF207" s="12"/>
    </row>
    <row r="208" spans="4:32" ht="15"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12"/>
      <c r="AE208" s="12"/>
      <c r="AF208" s="12"/>
    </row>
    <row r="209" spans="4:32" ht="15"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12"/>
      <c r="AE209" s="12"/>
      <c r="AF209" s="12"/>
    </row>
    <row r="210" spans="4:32" ht="15"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12"/>
      <c r="AE210" s="12"/>
      <c r="AF210" s="12"/>
    </row>
    <row r="211" spans="4:32" ht="15"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12"/>
      <c r="AE211" s="12"/>
      <c r="AF211" s="12"/>
    </row>
    <row r="212" spans="4:32" ht="15"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12"/>
      <c r="AE212" s="12"/>
      <c r="AF212" s="12"/>
    </row>
    <row r="213" spans="4:32" ht="15"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12"/>
      <c r="AE213" s="12"/>
      <c r="AF213" s="12"/>
    </row>
    <row r="214" spans="4:32" ht="15"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12"/>
      <c r="AE214" s="12"/>
      <c r="AF214" s="12"/>
    </row>
    <row r="215" spans="4:32" ht="15"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12"/>
      <c r="AE215" s="12"/>
      <c r="AF215" s="12"/>
    </row>
    <row r="216" spans="4:32" ht="15"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12"/>
      <c r="AE216" s="12"/>
      <c r="AF216" s="12"/>
    </row>
    <row r="217" spans="4:32" ht="15"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12"/>
      <c r="AE217" s="12"/>
      <c r="AF217" s="12"/>
    </row>
    <row r="218" spans="4:32" ht="15"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12"/>
      <c r="AE218" s="12"/>
      <c r="AF218" s="12"/>
    </row>
    <row r="219" spans="4:32" ht="15"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12"/>
      <c r="AE219" s="12"/>
      <c r="AF219" s="12"/>
    </row>
    <row r="220" spans="4:32" ht="15"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12"/>
      <c r="AE220" s="12"/>
      <c r="AF220" s="12"/>
    </row>
    <row r="221" spans="4:32" ht="15"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12"/>
      <c r="AE221" s="12"/>
      <c r="AF221" s="12"/>
    </row>
    <row r="222" spans="4:32" ht="15"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12"/>
      <c r="AE222" s="12"/>
      <c r="AF222" s="12"/>
    </row>
    <row r="223" spans="4:32" ht="15"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12"/>
      <c r="AE223" s="12"/>
      <c r="AF223" s="12"/>
    </row>
    <row r="224" spans="4:32" ht="15"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12"/>
      <c r="AE224" s="12"/>
      <c r="AF224" s="12"/>
    </row>
    <row r="225" spans="4:32" ht="15"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12"/>
      <c r="AE225" s="12"/>
      <c r="AF225" s="12"/>
    </row>
    <row r="226" spans="4:32" ht="15"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12"/>
      <c r="AE226" s="12"/>
      <c r="AF226" s="12"/>
    </row>
    <row r="227" spans="4:32" ht="15"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12"/>
      <c r="AE227" s="12"/>
      <c r="AF227" s="12"/>
    </row>
    <row r="228" spans="4:32" ht="15"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12"/>
      <c r="AE228" s="12"/>
      <c r="AF228" s="12"/>
    </row>
    <row r="229" spans="4:32" ht="15"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12"/>
      <c r="AE229" s="12"/>
      <c r="AF229" s="12"/>
    </row>
    <row r="230" spans="4:32" ht="15"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12"/>
      <c r="AE230" s="12"/>
      <c r="AF230" s="12"/>
    </row>
    <row r="231" spans="4:32" ht="15"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12"/>
      <c r="AE231" s="12"/>
      <c r="AF231" s="12"/>
    </row>
    <row r="232" spans="4:32" ht="15"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12"/>
      <c r="AE232" s="12"/>
      <c r="AF232" s="12"/>
    </row>
    <row r="233" spans="4:32" ht="15"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12"/>
      <c r="AE233" s="12"/>
      <c r="AF233" s="12"/>
    </row>
    <row r="234" spans="4:32" ht="15"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12"/>
      <c r="AE234" s="12"/>
      <c r="AF234" s="12"/>
    </row>
    <row r="235" spans="4:32" ht="15"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12"/>
      <c r="AE235" s="12"/>
      <c r="AF235" s="12"/>
    </row>
    <row r="236" spans="4:32" ht="15"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12"/>
      <c r="AE236" s="12"/>
      <c r="AF236" s="12"/>
    </row>
    <row r="237" spans="4:32" ht="15"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12"/>
      <c r="AE237" s="12"/>
      <c r="AF237" s="12"/>
    </row>
    <row r="238" spans="4:32" ht="15"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12"/>
      <c r="AE238" s="12"/>
      <c r="AF238" s="12"/>
    </row>
    <row r="239" spans="4:32" ht="15"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12"/>
      <c r="AE239" s="12"/>
      <c r="AF239" s="12"/>
    </row>
    <row r="240" spans="4:32" ht="15"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12"/>
      <c r="AE240" s="12"/>
      <c r="AF240" s="12"/>
    </row>
    <row r="241" spans="4:32" ht="15"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12"/>
      <c r="AE241" s="12"/>
      <c r="AF241" s="12"/>
    </row>
    <row r="242" spans="4:32" ht="15"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12"/>
      <c r="AE242" s="12"/>
      <c r="AF242" s="12"/>
    </row>
    <row r="243" spans="4:32" ht="15"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12"/>
      <c r="AE243" s="12"/>
      <c r="AF243" s="12"/>
    </row>
    <row r="244" spans="4:32" ht="15"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12"/>
      <c r="AE244" s="12"/>
      <c r="AF244" s="12"/>
    </row>
    <row r="245" spans="4:32" ht="15"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12"/>
      <c r="AE245" s="12"/>
      <c r="AF245" s="12"/>
    </row>
    <row r="246" spans="4:32" ht="15"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12"/>
      <c r="AE246" s="12"/>
      <c r="AF246" s="12"/>
    </row>
    <row r="247" spans="4:32" ht="15"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12"/>
      <c r="AE247" s="12"/>
      <c r="AF247" s="12"/>
    </row>
    <row r="248" spans="4:32" ht="15"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12"/>
      <c r="AE248" s="12"/>
      <c r="AF248" s="12"/>
    </row>
    <row r="249" spans="4:32" ht="15"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12"/>
      <c r="AE249" s="12"/>
      <c r="AF249" s="12"/>
    </row>
    <row r="250" spans="4:32" ht="15"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12"/>
      <c r="AE250" s="12"/>
      <c r="AF250" s="12"/>
    </row>
    <row r="251" spans="4:32" ht="15"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12"/>
      <c r="AE251" s="12"/>
      <c r="AF251" s="12"/>
    </row>
    <row r="252" spans="4:32" ht="15"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12"/>
      <c r="AE252" s="12"/>
      <c r="AF252" s="12"/>
    </row>
    <row r="253" spans="4:32" ht="15"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12"/>
      <c r="AE253" s="12"/>
      <c r="AF253" s="12"/>
    </row>
    <row r="254" spans="4:32" ht="15"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12"/>
      <c r="AE254" s="12"/>
      <c r="AF254" s="12"/>
    </row>
    <row r="255" spans="4:32" ht="15"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12"/>
      <c r="AE255" s="12"/>
      <c r="AF255" s="12"/>
    </row>
    <row r="256" spans="4:32" ht="15"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12"/>
      <c r="AE256" s="12"/>
      <c r="AF256" s="12"/>
    </row>
    <row r="257" spans="4:32" ht="15"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12"/>
      <c r="AE257" s="12"/>
      <c r="AF257" s="12"/>
    </row>
    <row r="258" spans="4:32" ht="15"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12"/>
      <c r="AE258" s="12"/>
      <c r="AF258" s="12"/>
    </row>
    <row r="259" spans="4:32" ht="15"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12"/>
      <c r="AE259" s="12"/>
      <c r="AF259" s="12"/>
    </row>
    <row r="260" spans="4:32" ht="15"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12"/>
      <c r="AE260" s="12"/>
      <c r="AF260" s="12"/>
    </row>
    <row r="261" spans="4:32" ht="15"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12"/>
      <c r="AE261" s="12"/>
      <c r="AF261" s="12"/>
    </row>
    <row r="262" spans="4:32" ht="15"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12"/>
      <c r="AE262" s="12"/>
      <c r="AF262" s="12"/>
    </row>
    <row r="263" spans="4:32" ht="15"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12"/>
      <c r="AE263" s="12"/>
      <c r="AF263" s="12"/>
    </row>
    <row r="264" spans="4:32" ht="15"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12"/>
      <c r="AE264" s="12"/>
      <c r="AF264" s="12"/>
    </row>
    <row r="265" spans="4:32" ht="15"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12"/>
      <c r="AE265" s="12"/>
      <c r="AF265" s="12"/>
    </row>
    <row r="266" spans="4:32" ht="15"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12"/>
      <c r="AE266" s="12"/>
      <c r="AF266" s="12"/>
    </row>
    <row r="267" spans="4:32" ht="15"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12"/>
      <c r="AE267" s="12"/>
      <c r="AF267" s="12"/>
    </row>
    <row r="268" spans="4:32" ht="15"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12"/>
      <c r="AE268" s="12"/>
      <c r="AF268" s="12"/>
    </row>
    <row r="269" spans="4:32" ht="15"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12"/>
      <c r="AE269" s="12"/>
      <c r="AF269" s="12"/>
    </row>
    <row r="270" spans="4:32" ht="15"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12"/>
      <c r="AE270" s="12"/>
      <c r="AF270" s="12"/>
    </row>
    <row r="271" spans="4:32" ht="15"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12"/>
      <c r="AE271" s="12"/>
      <c r="AF271" s="12"/>
    </row>
    <row r="272" spans="4:32" ht="15"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12"/>
      <c r="AE272" s="12"/>
      <c r="AF272" s="12"/>
    </row>
    <row r="273" spans="4:32" ht="15"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12"/>
      <c r="AE273" s="12"/>
      <c r="AF273" s="12"/>
    </row>
    <row r="274" spans="4:32" ht="15"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12"/>
      <c r="AE274" s="12"/>
      <c r="AF274" s="12"/>
    </row>
    <row r="275" spans="4:32" ht="15"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12"/>
      <c r="AE275" s="12"/>
      <c r="AF275" s="12"/>
    </row>
    <row r="276" spans="4:32" ht="15"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12"/>
      <c r="AE276" s="12"/>
      <c r="AF276" s="12"/>
    </row>
    <row r="277" spans="4:32" ht="15"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12"/>
      <c r="AE277" s="12"/>
      <c r="AF277" s="12"/>
    </row>
    <row r="278" spans="4:32" ht="15"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12"/>
      <c r="AE278" s="12"/>
      <c r="AF278" s="12"/>
    </row>
    <row r="279" spans="4:32" ht="15"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12"/>
      <c r="AE279" s="12"/>
      <c r="AF279" s="12"/>
    </row>
    <row r="280" spans="4:32" ht="15"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12"/>
      <c r="AE280" s="12"/>
      <c r="AF280" s="12"/>
    </row>
    <row r="281" spans="4:32" ht="15"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12"/>
      <c r="AE281" s="12"/>
      <c r="AF281" s="12"/>
    </row>
    <row r="282" spans="4:32" ht="15"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12"/>
      <c r="AE282" s="12"/>
      <c r="AF282" s="12"/>
    </row>
    <row r="283" spans="4:32" ht="15"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12"/>
      <c r="AE283" s="12"/>
      <c r="AF283" s="12"/>
    </row>
    <row r="284" spans="4:32" ht="15"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12"/>
      <c r="AE284" s="12"/>
      <c r="AF284" s="12"/>
    </row>
    <row r="285" spans="4:32" ht="15"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12"/>
      <c r="AE285" s="12"/>
      <c r="AF285" s="12"/>
    </row>
    <row r="286" spans="4:32" ht="15"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12"/>
      <c r="AE286" s="12"/>
      <c r="AF286" s="12"/>
    </row>
    <row r="287" spans="4:32" ht="15"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12"/>
      <c r="AE287" s="12"/>
      <c r="AF287" s="12"/>
    </row>
    <row r="288" spans="4:32" ht="15"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12"/>
      <c r="AE288" s="12"/>
      <c r="AF288" s="12"/>
    </row>
    <row r="289" spans="4:32" ht="15"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12"/>
      <c r="AE289" s="12"/>
      <c r="AF289" s="12"/>
    </row>
    <row r="290" spans="4:32" ht="15"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12"/>
      <c r="AE290" s="12"/>
      <c r="AF290" s="12"/>
    </row>
    <row r="291" spans="4:32" ht="15"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12"/>
      <c r="AE291" s="12"/>
      <c r="AF291" s="12"/>
    </row>
    <row r="292" spans="4:32" ht="15"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12"/>
      <c r="AE292" s="12"/>
      <c r="AF292" s="12"/>
    </row>
    <row r="293" spans="4:32" ht="15"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12"/>
      <c r="AE293" s="12"/>
      <c r="AF293" s="12"/>
    </row>
    <row r="294" spans="4:32" ht="15"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12"/>
      <c r="AE294" s="12"/>
      <c r="AF294" s="12"/>
    </row>
    <row r="295" spans="4:32" ht="15"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12"/>
      <c r="AE295" s="12"/>
      <c r="AF295" s="12"/>
    </row>
    <row r="296" spans="4:32" ht="15"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12"/>
      <c r="AE296" s="12"/>
      <c r="AF296" s="12"/>
    </row>
    <row r="297" spans="4:32" ht="15"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12"/>
      <c r="AE297" s="12"/>
      <c r="AF297" s="12"/>
    </row>
    <row r="298" spans="4:32" ht="15"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12"/>
      <c r="AE298" s="12"/>
      <c r="AF298" s="12"/>
    </row>
    <row r="299" spans="4:32" ht="15"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12"/>
      <c r="AE299" s="12"/>
      <c r="AF299" s="12"/>
    </row>
    <row r="300" spans="4:32" ht="15"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12"/>
      <c r="AE300" s="12"/>
      <c r="AF300" s="12"/>
    </row>
    <row r="301" spans="4:32" ht="15"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12"/>
      <c r="AE301" s="12"/>
      <c r="AF301" s="12"/>
    </row>
    <row r="302" spans="4:32" ht="15"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12"/>
      <c r="AE302" s="12"/>
      <c r="AF302" s="12"/>
    </row>
    <row r="303" spans="4:32" ht="15"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12"/>
      <c r="AE303" s="12"/>
      <c r="AF303" s="12"/>
    </row>
    <row r="304" spans="4:32" ht="15"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12"/>
      <c r="AE304" s="12"/>
      <c r="AF304" s="12"/>
    </row>
    <row r="305" spans="4:32" ht="15"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12"/>
      <c r="AE305" s="12"/>
      <c r="AF305" s="12"/>
    </row>
    <row r="306" spans="4:32" ht="15"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12"/>
      <c r="AE306" s="12"/>
      <c r="AF306" s="12"/>
    </row>
    <row r="307" spans="4:32" ht="15"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12"/>
      <c r="AE307" s="12"/>
      <c r="AF307" s="12"/>
    </row>
    <row r="308" spans="4:32" ht="15"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12"/>
      <c r="AE308" s="12"/>
      <c r="AF308" s="12"/>
    </row>
    <row r="309" spans="4:32" ht="15"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12"/>
      <c r="AE309" s="12"/>
      <c r="AF309" s="12"/>
    </row>
    <row r="310" spans="4:32" ht="15"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12"/>
      <c r="AE310" s="12"/>
      <c r="AF310" s="12"/>
    </row>
    <row r="311" spans="4:32" ht="15"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12"/>
      <c r="AE311" s="12"/>
      <c r="AF311" s="12"/>
    </row>
    <row r="312" spans="4:32" ht="15"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12"/>
      <c r="AE312" s="12"/>
      <c r="AF312" s="12"/>
    </row>
    <row r="313" spans="4:32" ht="15"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12"/>
      <c r="AE313" s="12"/>
      <c r="AF313" s="12"/>
    </row>
    <row r="314" spans="4:32" ht="15"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12"/>
      <c r="AE314" s="12"/>
      <c r="AF314" s="12"/>
    </row>
    <row r="315" spans="4:32" ht="15"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12"/>
      <c r="AE315" s="12"/>
      <c r="AF315" s="12"/>
    </row>
    <row r="316" spans="4:32" ht="15"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12"/>
      <c r="AE316" s="12"/>
      <c r="AF316" s="12"/>
    </row>
    <row r="317" spans="4:32" ht="15"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12"/>
      <c r="AE317" s="12"/>
      <c r="AF317" s="12"/>
    </row>
    <row r="318" spans="4:32" ht="15"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12"/>
      <c r="AE318" s="12"/>
      <c r="AF318" s="12"/>
    </row>
    <row r="319" spans="4:32" ht="15"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12"/>
      <c r="AE319" s="12"/>
      <c r="AF319" s="12"/>
    </row>
    <row r="320" spans="4:32" ht="15"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12"/>
      <c r="AE320" s="12"/>
      <c r="AF320" s="12"/>
    </row>
    <row r="321" spans="4:32" ht="15"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12"/>
      <c r="AE321" s="12"/>
      <c r="AF321" s="12"/>
    </row>
    <row r="322" spans="4:32" ht="15"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12"/>
      <c r="AE322" s="12"/>
      <c r="AF322" s="12"/>
    </row>
    <row r="323" spans="4:32" ht="15"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12"/>
      <c r="AE323" s="12"/>
      <c r="AF323" s="12"/>
    </row>
    <row r="324" spans="4:32" ht="15"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12"/>
      <c r="AE324" s="12"/>
      <c r="AF324" s="12"/>
    </row>
    <row r="325" spans="4:32" ht="15"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12"/>
      <c r="AE325" s="12"/>
      <c r="AF325" s="12"/>
    </row>
    <row r="326" spans="4:32" ht="15"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12"/>
      <c r="AE326" s="12"/>
      <c r="AF326" s="12"/>
    </row>
    <row r="327" spans="4:32" ht="15"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12"/>
      <c r="AE327" s="12"/>
      <c r="AF327" s="12"/>
    </row>
    <row r="328" spans="4:32" ht="15"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12"/>
      <c r="AE328" s="12"/>
      <c r="AF328" s="12"/>
    </row>
    <row r="329" spans="4:32" ht="15"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12"/>
      <c r="AE329" s="12"/>
      <c r="AF329" s="12"/>
    </row>
    <row r="330" spans="4:32" ht="15"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12"/>
      <c r="AE330" s="12"/>
      <c r="AF330" s="12"/>
    </row>
    <row r="331" spans="4:32" ht="15"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12"/>
      <c r="AE331" s="12"/>
      <c r="AF331" s="12"/>
    </row>
    <row r="332" spans="4:32" ht="15"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12"/>
      <c r="AE332" s="12"/>
      <c r="AF332" s="12"/>
    </row>
    <row r="333" spans="4:32" ht="15"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12"/>
      <c r="AE333" s="12"/>
      <c r="AF333" s="12"/>
    </row>
    <row r="334" spans="4:32" ht="15"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12"/>
      <c r="AE334" s="12"/>
      <c r="AF334" s="12"/>
    </row>
    <row r="335" spans="4:32" ht="15"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12"/>
      <c r="AE335" s="12"/>
      <c r="AF335" s="12"/>
    </row>
    <row r="336" spans="4:32" ht="15"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12"/>
      <c r="AE336" s="12"/>
      <c r="AF336" s="12"/>
    </row>
    <row r="337" spans="4:32" ht="15"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12"/>
      <c r="AE337" s="12"/>
      <c r="AF337" s="12"/>
    </row>
    <row r="338" spans="4:32" ht="15"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12"/>
      <c r="AE338" s="12"/>
      <c r="AF338" s="12"/>
    </row>
    <row r="339" spans="4:32" ht="15"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12"/>
      <c r="AE339" s="12"/>
      <c r="AF339" s="12"/>
    </row>
    <row r="340" spans="4:32" ht="15"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12"/>
      <c r="AE340" s="12"/>
      <c r="AF340" s="12"/>
    </row>
    <row r="341" spans="4:32" ht="15"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12"/>
      <c r="AE341" s="12"/>
      <c r="AF341" s="12"/>
    </row>
    <row r="342" spans="4:32" ht="15"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12"/>
      <c r="AE342" s="12"/>
      <c r="AF342" s="12"/>
    </row>
    <row r="343" spans="4:32" ht="15"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12"/>
      <c r="AE343" s="12"/>
      <c r="AF343" s="12"/>
    </row>
    <row r="344" spans="4:32" ht="15"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12"/>
      <c r="AE344" s="12"/>
      <c r="AF344" s="12"/>
    </row>
    <row r="345" spans="4:32" ht="15"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12"/>
      <c r="AE345" s="12"/>
      <c r="AF345" s="12"/>
    </row>
    <row r="346" spans="4:32" ht="15"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12"/>
      <c r="AE346" s="12"/>
      <c r="AF346" s="12"/>
    </row>
    <row r="347" spans="4:32" ht="15"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12"/>
      <c r="AE347" s="12"/>
      <c r="AF347" s="12"/>
    </row>
    <row r="348" spans="4:32" ht="15"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12"/>
      <c r="AE348" s="12"/>
      <c r="AF348" s="12"/>
    </row>
    <row r="349" spans="4:32" ht="15"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12"/>
      <c r="AE349" s="12"/>
      <c r="AF349" s="12"/>
    </row>
    <row r="350" spans="4:32" ht="15"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12"/>
      <c r="AE350" s="12"/>
      <c r="AF350" s="12"/>
    </row>
    <row r="351" spans="4:32" ht="15"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12"/>
      <c r="AE351" s="12"/>
      <c r="AF351" s="12"/>
    </row>
    <row r="352" spans="4:32" ht="15"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12"/>
      <c r="AE352" s="12"/>
      <c r="AF352" s="12"/>
    </row>
    <row r="353" spans="4:32" ht="15"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12"/>
      <c r="AE353" s="12"/>
      <c r="AF353" s="12"/>
    </row>
    <row r="354" spans="4:32" ht="15"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12"/>
      <c r="AE354" s="12"/>
      <c r="AF354" s="12"/>
    </row>
    <row r="355" spans="4:32" ht="15"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12"/>
      <c r="AE355" s="12"/>
      <c r="AF355" s="12"/>
    </row>
    <row r="356" spans="4:32" ht="15"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12"/>
      <c r="AE356" s="12"/>
      <c r="AF356" s="12"/>
    </row>
    <row r="357" spans="4:32" ht="15"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12"/>
      <c r="AE357" s="12"/>
      <c r="AF357" s="12"/>
    </row>
    <row r="358" spans="4:32" ht="15"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12"/>
      <c r="AE358" s="12"/>
      <c r="AF358" s="12"/>
    </row>
    <row r="359" spans="4:32" ht="15"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12"/>
      <c r="AE359" s="12"/>
      <c r="AF359" s="12"/>
    </row>
    <row r="360" spans="4:32" ht="15"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12"/>
      <c r="AE360" s="12"/>
      <c r="AF360" s="12"/>
    </row>
    <row r="361" spans="4:32" ht="15"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12"/>
      <c r="AE361" s="12"/>
      <c r="AF361" s="12"/>
    </row>
    <row r="362" spans="4:32" ht="15"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12"/>
      <c r="AE362" s="12"/>
      <c r="AF362" s="12"/>
    </row>
    <row r="363" spans="4:32" ht="15"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12"/>
      <c r="AE363" s="12"/>
      <c r="AF363" s="12"/>
    </row>
    <row r="364" spans="4:32" ht="15"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12"/>
      <c r="AE364" s="12"/>
      <c r="AF364" s="12"/>
    </row>
    <row r="365" spans="4:32" ht="15"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12"/>
      <c r="AE365" s="12"/>
      <c r="AF365" s="12"/>
    </row>
    <row r="366" spans="4:32" ht="15"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12"/>
      <c r="AE366" s="12"/>
      <c r="AF366" s="12"/>
    </row>
    <row r="367" spans="4:32" ht="15"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12"/>
      <c r="AE367" s="12"/>
      <c r="AF367" s="12"/>
    </row>
    <row r="368" spans="4:32" ht="15"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12"/>
      <c r="AE368" s="12"/>
      <c r="AF368" s="12"/>
    </row>
    <row r="369" spans="4:32" ht="15"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12"/>
      <c r="AE369" s="12"/>
      <c r="AF369" s="12"/>
    </row>
    <row r="370" spans="4:32" ht="15"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12"/>
      <c r="AE370" s="12"/>
      <c r="AF370" s="12"/>
    </row>
    <row r="371" spans="4:32" ht="15"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12"/>
      <c r="AE371" s="12"/>
      <c r="AF371" s="12"/>
    </row>
    <row r="372" spans="4:32" ht="15"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12"/>
      <c r="AE372" s="12"/>
      <c r="AF372" s="12"/>
    </row>
    <row r="373" spans="4:32" ht="15"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12"/>
      <c r="AE373" s="12"/>
      <c r="AF373" s="12"/>
    </row>
    <row r="374" spans="4:32" ht="15"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12"/>
      <c r="AE374" s="12"/>
      <c r="AF374" s="12"/>
    </row>
    <row r="375" spans="4:32" ht="15"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12"/>
      <c r="AE375" s="12"/>
      <c r="AF375" s="12"/>
    </row>
    <row r="376" spans="4:32" ht="15"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12"/>
      <c r="AE376" s="12"/>
      <c r="AF376" s="12"/>
    </row>
    <row r="377" spans="4:32" ht="15"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12"/>
      <c r="AE377" s="12"/>
      <c r="AF377" s="12"/>
    </row>
    <row r="378" spans="4:32" ht="15"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12"/>
      <c r="AE378" s="12"/>
      <c r="AF378" s="12"/>
    </row>
    <row r="379" spans="4:32" ht="15"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12"/>
      <c r="AE379" s="12"/>
      <c r="AF379" s="12"/>
    </row>
    <row r="380" spans="4:32" ht="15"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12"/>
      <c r="AE380" s="12"/>
      <c r="AF380" s="12"/>
    </row>
    <row r="381" spans="4:30" ht="15"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12"/>
    </row>
    <row r="382" spans="4:30" ht="15"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12"/>
    </row>
    <row r="383" spans="4:30" ht="15"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12"/>
    </row>
    <row r="384" spans="4:30" ht="15"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12"/>
    </row>
    <row r="385" spans="4:30" ht="15"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12"/>
    </row>
    <row r="386" spans="4:30" ht="15"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12"/>
    </row>
    <row r="387" spans="4:30" ht="15"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12"/>
    </row>
    <row r="388" spans="4:30" ht="15"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12"/>
    </row>
    <row r="389" spans="4:30" ht="15"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12"/>
    </row>
    <row r="390" spans="4:30" ht="15"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12"/>
    </row>
    <row r="391" spans="4:30" ht="15"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12"/>
    </row>
    <row r="392" spans="4:30" ht="15"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12"/>
    </row>
    <row r="393" spans="4:30" ht="15"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12"/>
    </row>
    <row r="394" spans="4:30" ht="15"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12"/>
    </row>
    <row r="395" spans="4:30" ht="15"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12"/>
    </row>
    <row r="396" spans="4:30" ht="15"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12"/>
    </row>
    <row r="397" spans="4:30" ht="15"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12"/>
    </row>
    <row r="398" spans="4:30" ht="15"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12"/>
    </row>
    <row r="399" spans="4:30" ht="15"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12"/>
    </row>
    <row r="400" spans="4:30" ht="15"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12"/>
    </row>
    <row r="401" spans="4:30" ht="15"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12"/>
    </row>
    <row r="402" spans="4:30" ht="15"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12"/>
    </row>
    <row r="403" spans="4:30" ht="15"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12"/>
    </row>
    <row r="404" spans="4:30" ht="15"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12"/>
    </row>
    <row r="405" spans="4:30" ht="15"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12"/>
    </row>
    <row r="406" spans="4:30" ht="15"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12"/>
    </row>
    <row r="407" spans="4:30" ht="15"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12"/>
    </row>
    <row r="408" spans="4:30" ht="15"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12"/>
    </row>
    <row r="409" spans="4:30" ht="15"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12"/>
    </row>
    <row r="410" spans="4:30" ht="15"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12"/>
    </row>
    <row r="411" spans="4:30" ht="15"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12"/>
    </row>
    <row r="412" spans="4:30" ht="15"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12"/>
    </row>
    <row r="413" spans="4:30" ht="15"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12"/>
    </row>
    <row r="414" spans="4:30" ht="15"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12"/>
    </row>
    <row r="415" spans="4:30" ht="15"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12"/>
    </row>
    <row r="416" spans="4:30" ht="15"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12"/>
    </row>
    <row r="417" spans="4:30" ht="15"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12"/>
    </row>
    <row r="418" spans="4:30" ht="15"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12"/>
    </row>
    <row r="419" spans="4:30" ht="15"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12"/>
    </row>
    <row r="420" spans="4:30" ht="15"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12"/>
    </row>
    <row r="421" spans="4:30" ht="15"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12"/>
    </row>
    <row r="422" spans="4:30" ht="15"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12"/>
    </row>
    <row r="423" spans="4:30" ht="15"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12"/>
    </row>
    <row r="424" spans="4:30" ht="15"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12"/>
    </row>
    <row r="425" spans="4:30" ht="15"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12"/>
    </row>
    <row r="426" spans="4:30" ht="15"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12"/>
    </row>
    <row r="427" spans="4:30" ht="15"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12"/>
    </row>
    <row r="428" spans="4:30" ht="15"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12"/>
    </row>
    <row r="429" spans="4:30" ht="15"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12"/>
    </row>
    <row r="430" spans="4:30" ht="15"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12"/>
    </row>
    <row r="431" spans="4:30" ht="15"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12"/>
    </row>
    <row r="432" spans="4:30" ht="15"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12"/>
    </row>
    <row r="433" spans="4:30" ht="15"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12"/>
    </row>
    <row r="434" spans="4:30" ht="15"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12"/>
    </row>
    <row r="435" spans="4:30" ht="15"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12"/>
    </row>
    <row r="436" spans="4:30" ht="15"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12"/>
    </row>
    <row r="437" spans="4:30" ht="15"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12"/>
    </row>
    <row r="438" spans="4:30" ht="15"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12"/>
    </row>
    <row r="439" spans="4:30" ht="15"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12"/>
    </row>
    <row r="440" spans="4:30" ht="15"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12"/>
    </row>
    <row r="441" spans="4:30" ht="15"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12"/>
    </row>
    <row r="442" spans="4:30" ht="15"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12"/>
    </row>
    <row r="443" spans="4:30" ht="15"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12"/>
    </row>
    <row r="444" spans="4:30" ht="15"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12"/>
    </row>
    <row r="445" spans="4:30" ht="15"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12"/>
    </row>
    <row r="446" spans="4:30" ht="15"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12"/>
    </row>
    <row r="447" spans="4:30" ht="15"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12"/>
    </row>
    <row r="448" spans="4:30" ht="15"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12"/>
    </row>
    <row r="449" spans="4:30" ht="15"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12"/>
    </row>
    <row r="450" spans="4:30" ht="15"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12"/>
    </row>
    <row r="451" spans="4:30" ht="15"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12"/>
    </row>
    <row r="452" spans="4:30" ht="15"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12"/>
    </row>
    <row r="453" spans="4:30" ht="15"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12"/>
    </row>
    <row r="454" spans="4:30" ht="15"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12"/>
    </row>
    <row r="455" spans="4:30" ht="15"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12"/>
    </row>
    <row r="456" spans="4:30" ht="15"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12"/>
    </row>
    <row r="457" spans="4:30" ht="15"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12"/>
    </row>
    <row r="458" spans="4:30" ht="15"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12"/>
    </row>
    <row r="459" spans="4:30" ht="15"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12"/>
    </row>
    <row r="460" spans="4:30" ht="15"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12"/>
    </row>
    <row r="461" spans="4:30" ht="15"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12"/>
    </row>
    <row r="462" spans="4:30" ht="15"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12"/>
    </row>
    <row r="463" spans="4:30" ht="15"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12"/>
    </row>
    <row r="464" spans="4:30" ht="15"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12"/>
    </row>
    <row r="465" spans="4:30" ht="15"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12"/>
    </row>
    <row r="466" spans="4:30" ht="15"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12"/>
    </row>
    <row r="467" spans="4:30" ht="15"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12"/>
    </row>
    <row r="468" spans="4:30" ht="15"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12"/>
    </row>
    <row r="469" spans="4:30" ht="15"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12"/>
    </row>
    <row r="470" spans="4:30" ht="15"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12"/>
    </row>
    <row r="471" spans="4:30" ht="15"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12"/>
    </row>
    <row r="472" spans="4:30" ht="15"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12"/>
    </row>
    <row r="473" spans="4:30" ht="15"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12"/>
    </row>
    <row r="474" spans="4:30" ht="15"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12"/>
    </row>
    <row r="475" spans="4:30" ht="15"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12"/>
    </row>
    <row r="476" spans="4:30" ht="15"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12"/>
    </row>
    <row r="477" spans="4:30" ht="15"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12"/>
    </row>
    <row r="478" spans="4:30" ht="15"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12"/>
    </row>
    <row r="479" spans="4:30" ht="15"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12"/>
    </row>
    <row r="480" spans="4:30" ht="15"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12"/>
    </row>
    <row r="481" spans="4:30" ht="15"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12"/>
    </row>
    <row r="482" spans="4:30" ht="15"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12"/>
    </row>
    <row r="483" spans="4:30" ht="15"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12"/>
    </row>
    <row r="484" spans="4:30" ht="15"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12"/>
    </row>
    <row r="485" spans="4:30" ht="15"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12"/>
    </row>
    <row r="486" spans="4:30" ht="15"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12"/>
    </row>
    <row r="487" spans="4:30" ht="15"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12"/>
    </row>
    <row r="488" spans="4:30" ht="15"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12"/>
    </row>
    <row r="489" spans="4:30" ht="15"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12"/>
    </row>
    <row r="490" spans="4:30" ht="15"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12"/>
    </row>
    <row r="491" spans="4:30" ht="15"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12"/>
    </row>
    <row r="492" spans="4:30" ht="15"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12"/>
    </row>
    <row r="493" spans="4:30" ht="15"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12"/>
    </row>
    <row r="494" spans="4:30" ht="15"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12"/>
    </row>
    <row r="495" spans="4:30" ht="15"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12"/>
    </row>
    <row r="496" spans="4:30" ht="15"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12"/>
    </row>
    <row r="497" spans="4:30" ht="15"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12"/>
    </row>
    <row r="498" spans="4:30" ht="15"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12"/>
    </row>
    <row r="499" spans="4:30" ht="15"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12"/>
    </row>
    <row r="500" spans="4:30" ht="15"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12"/>
    </row>
    <row r="501" spans="4:30" ht="15"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12"/>
    </row>
    <row r="502" spans="4:30" ht="15"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12"/>
    </row>
    <row r="503" spans="4:30" ht="15"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12"/>
    </row>
    <row r="504" spans="4:30" ht="15"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12"/>
    </row>
    <row r="505" spans="4:30" ht="15"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12"/>
    </row>
    <row r="506" spans="4:30" ht="15"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12"/>
    </row>
    <row r="507" spans="4:30" ht="15"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12"/>
    </row>
    <row r="508" spans="4:30" ht="15"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12"/>
    </row>
    <row r="509" spans="4:30" ht="15"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12"/>
    </row>
    <row r="510" spans="4:30" ht="15"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12"/>
    </row>
    <row r="511" spans="4:30" ht="15"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12"/>
    </row>
    <row r="512" spans="4:30" ht="15"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12"/>
    </row>
    <row r="513" spans="4:30" ht="15"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12"/>
    </row>
    <row r="514" spans="4:30" ht="15"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12"/>
    </row>
    <row r="515" spans="4:30" ht="15"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12"/>
    </row>
    <row r="516" spans="4:30" ht="15"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12"/>
    </row>
    <row r="517" spans="4:30" ht="15"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12"/>
    </row>
    <row r="518" spans="4:30" ht="15"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12"/>
    </row>
    <row r="519" spans="4:30" ht="15"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12"/>
    </row>
    <row r="520" spans="4:30" ht="15"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12"/>
    </row>
    <row r="521" spans="4:30" ht="15"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12"/>
    </row>
    <row r="522" spans="4:30" ht="15"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12"/>
    </row>
    <row r="523" spans="4:30" ht="15"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12"/>
    </row>
    <row r="524" spans="4:30" ht="15"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12"/>
    </row>
    <row r="525" spans="4:30" ht="15"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12"/>
    </row>
    <row r="526" spans="4:30" ht="15"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12"/>
    </row>
    <row r="527" spans="4:30" ht="15"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12"/>
    </row>
    <row r="528" spans="4:30" ht="15"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12"/>
    </row>
    <row r="529" spans="4:30" ht="15"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12"/>
    </row>
    <row r="530" spans="4:30" ht="15"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12"/>
    </row>
    <row r="531" spans="4:30" ht="15"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12"/>
    </row>
    <row r="532" spans="4:30" ht="15"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12"/>
    </row>
    <row r="533" spans="4:30" ht="15"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12"/>
    </row>
    <row r="534" spans="4:30" ht="15"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12"/>
    </row>
    <row r="535" spans="4:30" ht="15"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12"/>
    </row>
    <row r="536" spans="4:30" ht="15"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12"/>
    </row>
    <row r="537" spans="4:30" ht="15"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12"/>
    </row>
    <row r="538" spans="4:30" ht="15"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12"/>
    </row>
    <row r="539" spans="4:30" ht="15"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12"/>
    </row>
    <row r="540" spans="4:30" ht="15"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12"/>
    </row>
  </sheetData>
  <sheetProtection selectLockedCells="1" selectUnlockedCells="1"/>
  <mergeCells count="4">
    <mergeCell ref="K1:Q1"/>
    <mergeCell ref="R1:X1"/>
    <mergeCell ref="Y1:AD1"/>
    <mergeCell ref="D1:J1"/>
  </mergeCells>
  <printOptions/>
  <pageMargins left="0.2361111111111111" right="0.03958333333333333" top="0.7479166666666667" bottom="0.15763888888888888" header="0.5118055555555555" footer="0.5118055555555555"/>
  <pageSetup fitToHeight="0" fitToWidth="1" horizontalDpi="300" verticalDpi="300" orientation="landscape" paperSize="9" scale="42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A7" sqref="A7:IV7"/>
    </sheetView>
  </sheetViews>
  <sheetFormatPr defaultColWidth="9.140625" defaultRowHeight="15"/>
  <cols>
    <col min="1" max="1" width="23.00390625" style="0" customWidth="1"/>
    <col min="2" max="2" width="7.57421875" style="0" customWidth="1"/>
    <col min="3" max="3" width="6.28125" style="0" customWidth="1"/>
    <col min="5" max="5" width="11.57421875" style="0" bestFit="1" customWidth="1"/>
  </cols>
  <sheetData>
    <row r="1" spans="1:32" ht="40.5" customHeight="1">
      <c r="A1" s="3"/>
      <c r="B1" s="3"/>
      <c r="C1" s="3"/>
      <c r="D1" s="548" t="s">
        <v>88</v>
      </c>
      <c r="E1" s="549"/>
      <c r="F1" s="549"/>
      <c r="G1" s="549"/>
      <c r="H1" s="549"/>
      <c r="I1" s="549"/>
      <c r="J1" s="550"/>
      <c r="K1" s="542" t="s">
        <v>87</v>
      </c>
      <c r="L1" s="543"/>
      <c r="M1" s="543"/>
      <c r="N1" s="543"/>
      <c r="O1" s="543"/>
      <c r="P1" s="543"/>
      <c r="Q1" s="544"/>
      <c r="R1" s="545" t="s">
        <v>86</v>
      </c>
      <c r="S1" s="545"/>
      <c r="T1" s="545"/>
      <c r="U1" s="545"/>
      <c r="V1" s="545"/>
      <c r="W1" s="545"/>
      <c r="X1" s="545"/>
      <c r="Y1" s="546" t="s">
        <v>129</v>
      </c>
      <c r="Z1" s="547"/>
      <c r="AA1" s="547"/>
      <c r="AB1" s="547"/>
      <c r="AC1" s="547"/>
      <c r="AD1" s="547"/>
      <c r="AE1" s="61"/>
      <c r="AF1" s="62"/>
    </row>
    <row r="2" spans="1:32" ht="120">
      <c r="A2" s="3"/>
      <c r="B2" s="5" t="s">
        <v>0</v>
      </c>
      <c r="C2" s="5" t="s">
        <v>1</v>
      </c>
      <c r="D2" s="27" t="s">
        <v>4</v>
      </c>
      <c r="E2" s="25" t="s">
        <v>3</v>
      </c>
      <c r="F2" s="26" t="s">
        <v>2</v>
      </c>
      <c r="G2" s="27" t="s">
        <v>15</v>
      </c>
      <c r="H2" s="28" t="s">
        <v>7</v>
      </c>
      <c r="I2" s="28" t="s">
        <v>6</v>
      </c>
      <c r="J2" s="28" t="s">
        <v>8</v>
      </c>
      <c r="K2" s="29" t="s">
        <v>4</v>
      </c>
      <c r="L2" s="29" t="s">
        <v>3</v>
      </c>
      <c r="M2" s="30" t="s">
        <v>2</v>
      </c>
      <c r="N2" s="29" t="s">
        <v>5</v>
      </c>
      <c r="O2" s="31" t="s">
        <v>7</v>
      </c>
      <c r="P2" s="31" t="s">
        <v>6</v>
      </c>
      <c r="Q2" s="32" t="s">
        <v>8</v>
      </c>
      <c r="R2" s="67" t="s">
        <v>4</v>
      </c>
      <c r="S2" s="67" t="s">
        <v>3</v>
      </c>
      <c r="T2" s="68" t="s">
        <v>2</v>
      </c>
      <c r="U2" s="67" t="s">
        <v>5</v>
      </c>
      <c r="V2" s="69" t="s">
        <v>7</v>
      </c>
      <c r="W2" s="69" t="s">
        <v>6</v>
      </c>
      <c r="X2" s="69" t="s">
        <v>8</v>
      </c>
      <c r="Y2" s="33" t="s">
        <v>2</v>
      </c>
      <c r="Z2" s="33" t="s">
        <v>9</v>
      </c>
      <c r="AA2" s="34" t="s">
        <v>7</v>
      </c>
      <c r="AB2" s="34" t="s">
        <v>13</v>
      </c>
      <c r="AC2" s="34" t="s">
        <v>6</v>
      </c>
      <c r="AD2" s="35" t="s">
        <v>10</v>
      </c>
      <c r="AE2" s="35" t="s">
        <v>12</v>
      </c>
      <c r="AF2" s="65" t="s">
        <v>14</v>
      </c>
    </row>
    <row r="3" spans="1:32" ht="15">
      <c r="A3" s="66" t="s">
        <v>18</v>
      </c>
      <c r="B3" s="453">
        <v>43</v>
      </c>
      <c r="C3" s="403">
        <v>2</v>
      </c>
      <c r="D3" s="75">
        <v>23</v>
      </c>
      <c r="E3" s="77">
        <f aca="true" t="shared" si="0" ref="E3:E19">F3/D3</f>
        <v>26.130434782608695</v>
      </c>
      <c r="F3" s="75">
        <v>601</v>
      </c>
      <c r="G3" s="76">
        <f aca="true" t="shared" si="1" ref="G3:G19">F3/B3</f>
        <v>13.976744186046512</v>
      </c>
      <c r="H3" s="77">
        <v>9</v>
      </c>
      <c r="I3" s="77">
        <v>5</v>
      </c>
      <c r="J3" s="77">
        <f aca="true" t="shared" si="2" ref="J3:J19">H3/I3</f>
        <v>1.8</v>
      </c>
      <c r="K3" s="71">
        <v>15</v>
      </c>
      <c r="L3" s="71">
        <f aca="true" t="shared" si="3" ref="L3:L18">M3/K3</f>
        <v>24.733333333333334</v>
      </c>
      <c r="M3" s="71">
        <v>371</v>
      </c>
      <c r="N3" s="72">
        <f>M3/B3</f>
        <v>8.627906976744185</v>
      </c>
      <c r="O3" s="72">
        <v>10</v>
      </c>
      <c r="P3" s="72">
        <v>3</v>
      </c>
      <c r="Q3" s="71">
        <f>O3/P3</f>
        <v>3.3333333333333335</v>
      </c>
      <c r="R3" s="518">
        <v>9</v>
      </c>
      <c r="S3" s="517">
        <f aca="true" t="shared" si="4" ref="S3:S19">T3/R3</f>
        <v>27.77777777777778</v>
      </c>
      <c r="T3" s="518">
        <v>250</v>
      </c>
      <c r="U3" s="517">
        <f>T3/B3</f>
        <v>5.813953488372093</v>
      </c>
      <c r="V3" s="518">
        <v>0</v>
      </c>
      <c r="W3" s="518">
        <v>0</v>
      </c>
      <c r="X3" s="517">
        <v>0</v>
      </c>
      <c r="Y3" s="36">
        <f>F3+M3+T3</f>
        <v>1222</v>
      </c>
      <c r="Z3" s="18">
        <f>G3+N3+U3</f>
        <v>28.418604651162788</v>
      </c>
      <c r="AA3" s="19">
        <f>H3+O3+V3</f>
        <v>19</v>
      </c>
      <c r="AB3" s="84">
        <f>AA3/B3</f>
        <v>0.4418604651162791</v>
      </c>
      <c r="AC3" s="19">
        <f>I3+P3+W3</f>
        <v>8</v>
      </c>
      <c r="AD3" s="20">
        <f>D3+K3+R3</f>
        <v>47</v>
      </c>
      <c r="AE3" s="20">
        <f>(E3+L3+S3)/3</f>
        <v>26.213848631239937</v>
      </c>
      <c r="AF3" s="64">
        <f>Z3/AD3</f>
        <v>0.6046511627906976</v>
      </c>
    </row>
    <row r="4" spans="1:32" ht="15">
      <c r="A4" s="66" t="s">
        <v>19</v>
      </c>
      <c r="B4" s="453">
        <v>82</v>
      </c>
      <c r="C4" s="24">
        <v>3</v>
      </c>
      <c r="D4" s="75">
        <v>23</v>
      </c>
      <c r="E4" s="77">
        <f t="shared" si="0"/>
        <v>65.21739130434783</v>
      </c>
      <c r="F4" s="75">
        <v>1500</v>
      </c>
      <c r="G4" s="76">
        <f t="shared" si="1"/>
        <v>18.29268292682927</v>
      </c>
      <c r="H4" s="77">
        <v>99</v>
      </c>
      <c r="I4" s="77">
        <v>26</v>
      </c>
      <c r="J4" s="77">
        <f t="shared" si="2"/>
        <v>3.8076923076923075</v>
      </c>
      <c r="K4" s="41">
        <v>20</v>
      </c>
      <c r="L4" s="71">
        <f t="shared" si="3"/>
        <v>60.5</v>
      </c>
      <c r="M4" s="41">
        <v>1210</v>
      </c>
      <c r="N4" s="72">
        <f>M4/B4</f>
        <v>14.75609756097561</v>
      </c>
      <c r="O4" s="44">
        <v>139</v>
      </c>
      <c r="P4" s="44">
        <v>35</v>
      </c>
      <c r="Q4" s="71">
        <f>O4/P4</f>
        <v>3.9714285714285715</v>
      </c>
      <c r="R4" s="517">
        <v>22</v>
      </c>
      <c r="S4" s="517">
        <f t="shared" si="4"/>
        <v>65.63636363636364</v>
      </c>
      <c r="T4" s="517">
        <v>1444</v>
      </c>
      <c r="U4" s="517">
        <f>T4/B4</f>
        <v>17.609756097560975</v>
      </c>
      <c r="V4" s="517">
        <v>43</v>
      </c>
      <c r="W4" s="517">
        <v>11</v>
      </c>
      <c r="X4" s="517">
        <f aca="true" t="shared" si="5" ref="X4:X19">V4/W4</f>
        <v>3.909090909090909</v>
      </c>
      <c r="Y4" s="36">
        <f aca="true" t="shared" si="6" ref="Y4:Y19">F4+M4+T4</f>
        <v>4154</v>
      </c>
      <c r="Z4" s="18">
        <f aca="true" t="shared" si="7" ref="Z4:Z32">G4+N4+U4</f>
        <v>50.65853658536585</v>
      </c>
      <c r="AA4" s="19">
        <f aca="true" t="shared" si="8" ref="AA4:AA19">H4+O4+V4</f>
        <v>281</v>
      </c>
      <c r="AB4" s="84">
        <f aca="true" t="shared" si="9" ref="AB4:AB19">AA4/B4</f>
        <v>3.426829268292683</v>
      </c>
      <c r="AC4" s="19">
        <f aca="true" t="shared" si="10" ref="AC4:AC34">I4+P4+W4</f>
        <v>72</v>
      </c>
      <c r="AD4" s="20">
        <f aca="true" t="shared" si="11" ref="AD4:AD32">D4+K4+R4</f>
        <v>65</v>
      </c>
      <c r="AE4" s="20">
        <f aca="true" t="shared" si="12" ref="AE4:AE33">(E4+L4+S4)/3</f>
        <v>63.784584980237156</v>
      </c>
      <c r="AF4" s="64">
        <f aca="true" t="shared" si="13" ref="AF4:AF20">Z4/AD4</f>
        <v>0.7793621013133208</v>
      </c>
    </row>
    <row r="5" spans="1:32" ht="15">
      <c r="A5" s="66" t="s">
        <v>20</v>
      </c>
      <c r="B5" s="453">
        <v>80</v>
      </c>
      <c r="C5" s="24">
        <v>4</v>
      </c>
      <c r="D5" s="75">
        <v>23</v>
      </c>
      <c r="E5" s="77">
        <f t="shared" si="0"/>
        <v>45.78260869565217</v>
      </c>
      <c r="F5" s="75">
        <v>1053</v>
      </c>
      <c r="G5" s="76">
        <f t="shared" si="1"/>
        <v>13.1625</v>
      </c>
      <c r="H5" s="77">
        <v>61</v>
      </c>
      <c r="I5" s="77">
        <v>7</v>
      </c>
      <c r="J5" s="77">
        <f t="shared" si="2"/>
        <v>8.714285714285714</v>
      </c>
      <c r="K5" s="41">
        <v>20</v>
      </c>
      <c r="L5" s="71">
        <f t="shared" si="3"/>
        <v>46.8</v>
      </c>
      <c r="M5" s="41">
        <v>936</v>
      </c>
      <c r="N5" s="72">
        <f aca="true" t="shared" si="14" ref="N5:N19">M5/B5</f>
        <v>11.7</v>
      </c>
      <c r="O5" s="44">
        <v>150</v>
      </c>
      <c r="P5" s="44">
        <v>15</v>
      </c>
      <c r="Q5" s="71">
        <f aca="true" t="shared" si="15" ref="Q5:Q19">O5/P5</f>
        <v>10</v>
      </c>
      <c r="R5" s="506">
        <v>22</v>
      </c>
      <c r="S5" s="517">
        <f t="shared" si="4"/>
        <v>55.45454545454545</v>
      </c>
      <c r="T5" s="506">
        <v>1220</v>
      </c>
      <c r="U5" s="517">
        <f aca="true" t="shared" si="16" ref="U5:U19">T5/B5</f>
        <v>15.25</v>
      </c>
      <c r="V5" s="506">
        <v>207</v>
      </c>
      <c r="W5" s="506">
        <v>20</v>
      </c>
      <c r="X5" s="517">
        <f t="shared" si="5"/>
        <v>10.35</v>
      </c>
      <c r="Y5" s="36">
        <f t="shared" si="6"/>
        <v>3209</v>
      </c>
      <c r="Z5" s="18">
        <f t="shared" si="7"/>
        <v>40.1125</v>
      </c>
      <c r="AA5" s="19">
        <f t="shared" si="8"/>
        <v>418</v>
      </c>
      <c r="AB5" s="84">
        <f t="shared" si="9"/>
        <v>5.225</v>
      </c>
      <c r="AC5" s="19">
        <f t="shared" si="10"/>
        <v>42</v>
      </c>
      <c r="AD5" s="20">
        <f t="shared" si="11"/>
        <v>65</v>
      </c>
      <c r="AE5" s="20">
        <f t="shared" si="12"/>
        <v>49.34571805006588</v>
      </c>
      <c r="AF5" s="64">
        <f t="shared" si="13"/>
        <v>0.6171153846153846</v>
      </c>
    </row>
    <row r="6" spans="1:32" ht="15">
      <c r="A6" s="66" t="s">
        <v>21</v>
      </c>
      <c r="B6" s="453">
        <v>48</v>
      </c>
      <c r="C6" s="141">
        <v>2</v>
      </c>
      <c r="D6" s="137">
        <v>23</v>
      </c>
      <c r="E6" s="77">
        <f t="shared" si="0"/>
        <v>22.08695652173913</v>
      </c>
      <c r="F6" s="137">
        <v>508</v>
      </c>
      <c r="G6" s="76">
        <f t="shared" si="1"/>
        <v>10.583333333333334</v>
      </c>
      <c r="H6" s="138">
        <v>68</v>
      </c>
      <c r="I6" s="138">
        <v>10</v>
      </c>
      <c r="J6" s="77">
        <f t="shared" si="2"/>
        <v>6.8</v>
      </c>
      <c r="K6" s="155">
        <v>20</v>
      </c>
      <c r="L6" s="71">
        <f t="shared" si="3"/>
        <v>20.55</v>
      </c>
      <c r="M6" s="155">
        <v>411</v>
      </c>
      <c r="N6" s="72">
        <f t="shared" si="14"/>
        <v>8.5625</v>
      </c>
      <c r="O6" s="155">
        <v>66</v>
      </c>
      <c r="P6" s="155">
        <v>9</v>
      </c>
      <c r="Q6" s="71">
        <f t="shared" si="15"/>
        <v>7.333333333333333</v>
      </c>
      <c r="R6" s="451">
        <v>22</v>
      </c>
      <c r="S6" s="517">
        <f t="shared" si="4"/>
        <v>22.727272727272727</v>
      </c>
      <c r="T6" s="451">
        <v>500</v>
      </c>
      <c r="U6" s="517">
        <f t="shared" si="16"/>
        <v>10.416666666666666</v>
      </c>
      <c r="V6" s="451">
        <v>75</v>
      </c>
      <c r="W6" s="451">
        <v>10</v>
      </c>
      <c r="X6" s="517">
        <f t="shared" si="5"/>
        <v>7.5</v>
      </c>
      <c r="Y6" s="36">
        <f t="shared" si="6"/>
        <v>1419</v>
      </c>
      <c r="Z6" s="18">
        <f t="shared" si="7"/>
        <v>29.5625</v>
      </c>
      <c r="AA6" s="19">
        <f t="shared" si="8"/>
        <v>209</v>
      </c>
      <c r="AB6" s="84">
        <f t="shared" si="9"/>
        <v>4.354166666666667</v>
      </c>
      <c r="AC6" s="19">
        <f t="shared" si="10"/>
        <v>29</v>
      </c>
      <c r="AD6" s="20">
        <f t="shared" si="11"/>
        <v>65</v>
      </c>
      <c r="AE6" s="20">
        <f t="shared" si="12"/>
        <v>21.788076416337287</v>
      </c>
      <c r="AF6" s="64">
        <f t="shared" si="13"/>
        <v>0.4548076923076923</v>
      </c>
    </row>
    <row r="7" spans="1:32" ht="15">
      <c r="A7" s="66" t="s">
        <v>22</v>
      </c>
      <c r="B7" s="453">
        <v>15</v>
      </c>
      <c r="C7" s="403">
        <v>1</v>
      </c>
      <c r="D7" s="75">
        <v>23</v>
      </c>
      <c r="E7" s="77">
        <f t="shared" si="0"/>
        <v>13.043478260869565</v>
      </c>
      <c r="F7" s="75">
        <v>300</v>
      </c>
      <c r="G7" s="76">
        <f t="shared" si="1"/>
        <v>20</v>
      </c>
      <c r="H7" s="77">
        <v>9</v>
      </c>
      <c r="I7" s="77">
        <v>1</v>
      </c>
      <c r="J7" s="77">
        <f t="shared" si="2"/>
        <v>9</v>
      </c>
      <c r="K7" s="41">
        <v>20</v>
      </c>
      <c r="L7" s="71">
        <f t="shared" si="3"/>
        <v>9.55</v>
      </c>
      <c r="M7" s="41">
        <v>191</v>
      </c>
      <c r="N7" s="72">
        <f t="shared" si="14"/>
        <v>12.733333333333333</v>
      </c>
      <c r="O7" s="44">
        <v>56</v>
      </c>
      <c r="P7" s="44">
        <v>7</v>
      </c>
      <c r="Q7" s="71">
        <f t="shared" si="15"/>
        <v>8</v>
      </c>
      <c r="R7" s="518">
        <v>22</v>
      </c>
      <c r="S7" s="517">
        <f t="shared" si="4"/>
        <v>12.409090909090908</v>
      </c>
      <c r="T7" s="518">
        <v>273</v>
      </c>
      <c r="U7" s="517">
        <f t="shared" si="16"/>
        <v>18.2</v>
      </c>
      <c r="V7" s="518">
        <v>15</v>
      </c>
      <c r="W7" s="518">
        <v>3</v>
      </c>
      <c r="X7" s="517">
        <f t="shared" si="5"/>
        <v>5</v>
      </c>
      <c r="Y7" s="36">
        <f t="shared" si="6"/>
        <v>764</v>
      </c>
      <c r="Z7" s="18">
        <f t="shared" si="7"/>
        <v>50.93333333333334</v>
      </c>
      <c r="AA7" s="19">
        <f t="shared" si="8"/>
        <v>80</v>
      </c>
      <c r="AB7" s="84">
        <f t="shared" si="9"/>
        <v>5.333333333333333</v>
      </c>
      <c r="AC7" s="19">
        <f t="shared" si="10"/>
        <v>11</v>
      </c>
      <c r="AD7" s="20">
        <f t="shared" si="11"/>
        <v>65</v>
      </c>
      <c r="AE7" s="20">
        <f t="shared" si="12"/>
        <v>11.667523056653492</v>
      </c>
      <c r="AF7" s="64">
        <f t="shared" si="13"/>
        <v>0.7835897435897436</v>
      </c>
    </row>
    <row r="8" spans="1:32" ht="15">
      <c r="A8" s="66" t="s">
        <v>23</v>
      </c>
      <c r="B8" s="453">
        <v>230</v>
      </c>
      <c r="C8" s="24">
        <v>9</v>
      </c>
      <c r="D8" s="75">
        <v>23</v>
      </c>
      <c r="E8" s="77">
        <f t="shared" si="0"/>
        <v>160.8695652173913</v>
      </c>
      <c r="F8" s="75">
        <v>3700</v>
      </c>
      <c r="G8" s="76">
        <f t="shared" si="1"/>
        <v>16.08695652173913</v>
      </c>
      <c r="H8" s="77">
        <v>210</v>
      </c>
      <c r="I8" s="77">
        <v>23</v>
      </c>
      <c r="J8" s="77">
        <f t="shared" si="2"/>
        <v>9.130434782608695</v>
      </c>
      <c r="K8" s="41">
        <v>20</v>
      </c>
      <c r="L8" s="71">
        <f t="shared" si="3"/>
        <v>139.75</v>
      </c>
      <c r="M8" s="41">
        <v>2795</v>
      </c>
      <c r="N8" s="72">
        <f t="shared" si="14"/>
        <v>12.152173913043478</v>
      </c>
      <c r="O8" s="44">
        <v>328</v>
      </c>
      <c r="P8" s="44">
        <v>36</v>
      </c>
      <c r="Q8" s="71">
        <f t="shared" si="15"/>
        <v>9.11111111111111</v>
      </c>
      <c r="R8" s="521">
        <v>22</v>
      </c>
      <c r="S8" s="517">
        <f t="shared" si="4"/>
        <v>137.3181818181818</v>
      </c>
      <c r="T8" s="506">
        <v>3021</v>
      </c>
      <c r="U8" s="517">
        <f t="shared" si="16"/>
        <v>13.134782608695652</v>
      </c>
      <c r="V8" s="506">
        <v>404</v>
      </c>
      <c r="W8" s="505">
        <v>40</v>
      </c>
      <c r="X8" s="517">
        <f t="shared" si="5"/>
        <v>10.1</v>
      </c>
      <c r="Y8" s="36">
        <f t="shared" si="6"/>
        <v>9516</v>
      </c>
      <c r="Z8" s="18">
        <f t="shared" si="7"/>
        <v>41.37391304347826</v>
      </c>
      <c r="AA8" s="19">
        <f t="shared" si="8"/>
        <v>942</v>
      </c>
      <c r="AB8" s="84">
        <f t="shared" si="9"/>
        <v>4.095652173913043</v>
      </c>
      <c r="AC8" s="19">
        <f t="shared" si="10"/>
        <v>99</v>
      </c>
      <c r="AD8" s="20">
        <f t="shared" si="11"/>
        <v>65</v>
      </c>
      <c r="AE8" s="20">
        <f t="shared" si="12"/>
        <v>145.97924901185772</v>
      </c>
      <c r="AF8" s="64">
        <f t="shared" si="13"/>
        <v>0.6365217391304347</v>
      </c>
    </row>
    <row r="9" spans="1:32" ht="15">
      <c r="A9" s="66" t="s">
        <v>24</v>
      </c>
      <c r="B9" s="453">
        <v>143</v>
      </c>
      <c r="C9" s="24">
        <v>6</v>
      </c>
      <c r="D9" s="75">
        <v>23</v>
      </c>
      <c r="E9" s="77">
        <f t="shared" si="0"/>
        <v>113</v>
      </c>
      <c r="F9" s="75">
        <v>2599</v>
      </c>
      <c r="G9" s="76">
        <f t="shared" si="1"/>
        <v>18.174825174825173</v>
      </c>
      <c r="H9" s="77">
        <v>203</v>
      </c>
      <c r="I9" s="77">
        <v>36</v>
      </c>
      <c r="J9" s="77">
        <f t="shared" si="2"/>
        <v>5.638888888888889</v>
      </c>
      <c r="K9" s="41">
        <v>20</v>
      </c>
      <c r="L9" s="71">
        <f t="shared" si="3"/>
        <v>105.5</v>
      </c>
      <c r="M9" s="41">
        <v>2110</v>
      </c>
      <c r="N9" s="72">
        <f t="shared" si="14"/>
        <v>14.755244755244755</v>
      </c>
      <c r="O9" s="44">
        <v>191</v>
      </c>
      <c r="P9" s="44">
        <v>29</v>
      </c>
      <c r="Q9" s="71">
        <f t="shared" si="15"/>
        <v>6.586206896551724</v>
      </c>
      <c r="R9" s="517">
        <v>22</v>
      </c>
      <c r="S9" s="517">
        <f t="shared" si="4"/>
        <v>120.22727272727273</v>
      </c>
      <c r="T9" s="517">
        <v>2645</v>
      </c>
      <c r="U9" s="517">
        <f t="shared" si="16"/>
        <v>18.496503496503497</v>
      </c>
      <c r="V9" s="517">
        <v>145</v>
      </c>
      <c r="W9" s="518">
        <v>23</v>
      </c>
      <c r="X9" s="517">
        <f t="shared" si="5"/>
        <v>6.304347826086956</v>
      </c>
      <c r="Y9" s="36">
        <f t="shared" si="6"/>
        <v>7354</v>
      </c>
      <c r="Z9" s="18">
        <f t="shared" si="7"/>
        <v>51.42657342657343</v>
      </c>
      <c r="AA9" s="19">
        <f t="shared" si="8"/>
        <v>539</v>
      </c>
      <c r="AB9" s="84">
        <f t="shared" si="9"/>
        <v>3.769230769230769</v>
      </c>
      <c r="AC9" s="19">
        <f t="shared" si="10"/>
        <v>88</v>
      </c>
      <c r="AD9" s="20">
        <f t="shared" si="11"/>
        <v>65</v>
      </c>
      <c r="AE9" s="20">
        <f t="shared" si="12"/>
        <v>112.90909090909092</v>
      </c>
      <c r="AF9" s="64">
        <f t="shared" si="13"/>
        <v>0.7911780527165142</v>
      </c>
    </row>
    <row r="10" spans="1:32" ht="15">
      <c r="A10" s="66" t="s">
        <v>25</v>
      </c>
      <c r="B10" s="453">
        <v>70</v>
      </c>
      <c r="C10" s="404">
        <v>4</v>
      </c>
      <c r="D10" s="75">
        <v>23</v>
      </c>
      <c r="E10" s="77">
        <f t="shared" si="0"/>
        <v>49.91304347826087</v>
      </c>
      <c r="F10" s="75">
        <v>1148</v>
      </c>
      <c r="G10" s="76">
        <f t="shared" si="1"/>
        <v>16.4</v>
      </c>
      <c r="H10" s="77">
        <v>149</v>
      </c>
      <c r="I10" s="77">
        <v>16</v>
      </c>
      <c r="J10" s="77">
        <f t="shared" si="2"/>
        <v>9.3125</v>
      </c>
      <c r="K10" s="41">
        <v>20</v>
      </c>
      <c r="L10" s="71">
        <f t="shared" si="3"/>
        <v>48.1</v>
      </c>
      <c r="M10" s="41">
        <v>962</v>
      </c>
      <c r="N10" s="72">
        <f t="shared" si="14"/>
        <v>13.742857142857142</v>
      </c>
      <c r="O10" s="44">
        <v>176</v>
      </c>
      <c r="P10" s="44">
        <v>15</v>
      </c>
      <c r="Q10" s="71">
        <f t="shared" si="15"/>
        <v>11.733333333333333</v>
      </c>
      <c r="R10" s="521">
        <v>22</v>
      </c>
      <c r="S10" s="517">
        <f t="shared" si="4"/>
        <v>54.90909090909091</v>
      </c>
      <c r="T10" s="521">
        <v>1208</v>
      </c>
      <c r="U10" s="517">
        <f t="shared" si="16"/>
        <v>17.257142857142856</v>
      </c>
      <c r="V10" s="521">
        <v>81</v>
      </c>
      <c r="W10" s="520">
        <v>6</v>
      </c>
      <c r="X10" s="517">
        <f t="shared" si="5"/>
        <v>13.5</v>
      </c>
      <c r="Y10" s="36">
        <f t="shared" si="6"/>
        <v>3318</v>
      </c>
      <c r="Z10" s="18">
        <f t="shared" si="7"/>
        <v>47.39999999999999</v>
      </c>
      <c r="AA10" s="19">
        <f t="shared" si="8"/>
        <v>406</v>
      </c>
      <c r="AB10" s="84">
        <f t="shared" si="9"/>
        <v>5.8</v>
      </c>
      <c r="AC10" s="19">
        <f t="shared" si="10"/>
        <v>37</v>
      </c>
      <c r="AD10" s="20">
        <f t="shared" si="11"/>
        <v>65</v>
      </c>
      <c r="AE10" s="20">
        <f t="shared" si="12"/>
        <v>50.974044795783925</v>
      </c>
      <c r="AF10" s="64">
        <f t="shared" si="13"/>
        <v>0.7292307692307691</v>
      </c>
    </row>
    <row r="11" spans="1:32" ht="15">
      <c r="A11" s="66" t="s">
        <v>26</v>
      </c>
      <c r="B11" s="453">
        <v>97</v>
      </c>
      <c r="C11" s="405">
        <v>5</v>
      </c>
      <c r="D11" s="75">
        <v>23</v>
      </c>
      <c r="E11" s="77">
        <f t="shared" si="0"/>
        <v>65.1304347826087</v>
      </c>
      <c r="F11" s="75">
        <v>1498</v>
      </c>
      <c r="G11" s="76">
        <f t="shared" si="1"/>
        <v>15.443298969072165</v>
      </c>
      <c r="H11" s="77">
        <v>33</v>
      </c>
      <c r="I11" s="77">
        <v>7</v>
      </c>
      <c r="J11" s="77">
        <f t="shared" si="2"/>
        <v>4.714285714285714</v>
      </c>
      <c r="K11" s="41">
        <v>10</v>
      </c>
      <c r="L11" s="71">
        <f t="shared" si="3"/>
        <v>65.9</v>
      </c>
      <c r="M11" s="41">
        <v>659</v>
      </c>
      <c r="N11" s="72">
        <f t="shared" si="14"/>
        <v>6.793814432989691</v>
      </c>
      <c r="O11" s="44">
        <v>11</v>
      </c>
      <c r="P11" s="44">
        <v>2</v>
      </c>
      <c r="Q11" s="71">
        <f t="shared" si="15"/>
        <v>5.5</v>
      </c>
      <c r="R11" s="507">
        <v>22</v>
      </c>
      <c r="S11" s="517">
        <f t="shared" si="4"/>
        <v>68.5909090909091</v>
      </c>
      <c r="T11" s="507">
        <v>1509</v>
      </c>
      <c r="U11" s="517">
        <f t="shared" si="16"/>
        <v>15.556701030927835</v>
      </c>
      <c r="V11" s="507">
        <v>234</v>
      </c>
      <c r="W11" s="508">
        <v>10</v>
      </c>
      <c r="X11" s="517">
        <f t="shared" si="5"/>
        <v>23.4</v>
      </c>
      <c r="Y11" s="36">
        <f t="shared" si="6"/>
        <v>3666</v>
      </c>
      <c r="Z11" s="18">
        <f t="shared" si="7"/>
        <v>37.79381443298969</v>
      </c>
      <c r="AA11" s="19">
        <f t="shared" si="8"/>
        <v>278</v>
      </c>
      <c r="AB11" s="84">
        <f t="shared" si="9"/>
        <v>2.865979381443299</v>
      </c>
      <c r="AC11" s="19">
        <f t="shared" si="10"/>
        <v>19</v>
      </c>
      <c r="AD11" s="20">
        <f t="shared" si="11"/>
        <v>55</v>
      </c>
      <c r="AE11" s="20">
        <f t="shared" si="12"/>
        <v>66.54044795783928</v>
      </c>
      <c r="AF11" s="64">
        <f t="shared" si="13"/>
        <v>0.6871602624179944</v>
      </c>
    </row>
    <row r="12" spans="1:32" ht="15">
      <c r="A12" s="66" t="s">
        <v>27</v>
      </c>
      <c r="B12" s="453">
        <v>50</v>
      </c>
      <c r="C12" s="406">
        <v>2</v>
      </c>
      <c r="D12" s="75">
        <v>4</v>
      </c>
      <c r="E12" s="77">
        <f t="shared" si="0"/>
        <v>27</v>
      </c>
      <c r="F12" s="75">
        <v>108</v>
      </c>
      <c r="G12" s="76">
        <f t="shared" si="1"/>
        <v>2.16</v>
      </c>
      <c r="H12" s="77">
        <v>17</v>
      </c>
      <c r="I12" s="77">
        <v>6</v>
      </c>
      <c r="J12" s="77">
        <f t="shared" si="2"/>
        <v>2.8333333333333335</v>
      </c>
      <c r="K12" s="41">
        <v>13</v>
      </c>
      <c r="L12" s="71">
        <f t="shared" si="3"/>
        <v>37.53846153846154</v>
      </c>
      <c r="M12" s="41">
        <v>488</v>
      </c>
      <c r="N12" s="72">
        <f t="shared" si="14"/>
        <v>9.76</v>
      </c>
      <c r="O12" s="44">
        <v>18</v>
      </c>
      <c r="P12" s="44">
        <v>5</v>
      </c>
      <c r="Q12" s="71">
        <f t="shared" si="15"/>
        <v>3.6</v>
      </c>
      <c r="R12" s="517">
        <v>22</v>
      </c>
      <c r="S12" s="517">
        <f t="shared" si="4"/>
        <v>35.54545454545455</v>
      </c>
      <c r="T12" s="517">
        <v>782</v>
      </c>
      <c r="U12" s="517">
        <f t="shared" si="16"/>
        <v>15.64</v>
      </c>
      <c r="V12" s="517">
        <v>62</v>
      </c>
      <c r="W12" s="518">
        <v>15</v>
      </c>
      <c r="X12" s="517">
        <f t="shared" si="5"/>
        <v>4.133333333333334</v>
      </c>
      <c r="Y12" s="36">
        <f t="shared" si="6"/>
        <v>1378</v>
      </c>
      <c r="Z12" s="18">
        <f t="shared" si="7"/>
        <v>27.560000000000002</v>
      </c>
      <c r="AA12" s="19">
        <f t="shared" si="8"/>
        <v>97</v>
      </c>
      <c r="AB12" s="84">
        <f t="shared" si="9"/>
        <v>1.94</v>
      </c>
      <c r="AC12" s="19">
        <f t="shared" si="10"/>
        <v>26</v>
      </c>
      <c r="AD12" s="20">
        <f t="shared" si="11"/>
        <v>39</v>
      </c>
      <c r="AE12" s="20">
        <f t="shared" si="12"/>
        <v>33.36130536130536</v>
      </c>
      <c r="AF12" s="64">
        <f t="shared" si="13"/>
        <v>0.7066666666666668</v>
      </c>
    </row>
    <row r="13" spans="1:32" ht="15">
      <c r="A13" s="66" t="s">
        <v>28</v>
      </c>
      <c r="B13" s="453">
        <v>15</v>
      </c>
      <c r="C13" s="407">
        <v>1</v>
      </c>
      <c r="D13" s="137">
        <v>23</v>
      </c>
      <c r="E13" s="77">
        <f t="shared" si="0"/>
        <v>10.173913043478262</v>
      </c>
      <c r="F13" s="137">
        <v>234</v>
      </c>
      <c r="G13" s="76">
        <f t="shared" si="1"/>
        <v>15.6</v>
      </c>
      <c r="H13" s="138">
        <v>102</v>
      </c>
      <c r="I13" s="138">
        <v>11</v>
      </c>
      <c r="J13" s="77">
        <f t="shared" si="2"/>
        <v>9.272727272727273</v>
      </c>
      <c r="K13" s="155">
        <v>20</v>
      </c>
      <c r="L13" s="71">
        <f t="shared" si="3"/>
        <v>12.55</v>
      </c>
      <c r="M13" s="155">
        <v>251</v>
      </c>
      <c r="N13" s="72">
        <f t="shared" si="14"/>
        <v>16.733333333333334</v>
      </c>
      <c r="O13" s="381">
        <v>28</v>
      </c>
      <c r="P13" s="382">
        <v>8</v>
      </c>
      <c r="Q13" s="71">
        <f t="shared" si="15"/>
        <v>3.5</v>
      </c>
      <c r="R13" s="521">
        <v>22</v>
      </c>
      <c r="S13" s="517">
        <f t="shared" si="4"/>
        <v>10.954545454545455</v>
      </c>
      <c r="T13" s="521">
        <v>241</v>
      </c>
      <c r="U13" s="517">
        <f t="shared" si="16"/>
        <v>16.066666666666666</v>
      </c>
      <c r="V13" s="521">
        <v>58</v>
      </c>
      <c r="W13" s="520">
        <v>9</v>
      </c>
      <c r="X13" s="517">
        <f t="shared" si="5"/>
        <v>6.444444444444445</v>
      </c>
      <c r="Y13" s="36">
        <f t="shared" si="6"/>
        <v>726</v>
      </c>
      <c r="Z13" s="18">
        <f t="shared" si="7"/>
        <v>48.400000000000006</v>
      </c>
      <c r="AA13" s="19">
        <f t="shared" si="8"/>
        <v>188</v>
      </c>
      <c r="AB13" s="84">
        <f t="shared" si="9"/>
        <v>12.533333333333333</v>
      </c>
      <c r="AC13" s="19">
        <f t="shared" si="10"/>
        <v>28</v>
      </c>
      <c r="AD13" s="20">
        <f t="shared" si="11"/>
        <v>65</v>
      </c>
      <c r="AE13" s="20">
        <f t="shared" si="12"/>
        <v>11.226152832674572</v>
      </c>
      <c r="AF13" s="64">
        <f t="shared" si="13"/>
        <v>0.7446153846153847</v>
      </c>
    </row>
    <row r="14" spans="1:32" ht="15">
      <c r="A14" s="66" t="s">
        <v>29</v>
      </c>
      <c r="B14" s="453">
        <v>44</v>
      </c>
      <c r="C14" s="53">
        <v>2</v>
      </c>
      <c r="D14" s="75">
        <v>23</v>
      </c>
      <c r="E14" s="77">
        <f t="shared" si="0"/>
        <v>34.130434782608695</v>
      </c>
      <c r="F14" s="75">
        <v>785</v>
      </c>
      <c r="G14" s="76">
        <f t="shared" si="1"/>
        <v>17.84090909090909</v>
      </c>
      <c r="H14" s="78">
        <v>15</v>
      </c>
      <c r="I14" s="78">
        <v>3</v>
      </c>
      <c r="J14" s="77">
        <f t="shared" si="2"/>
        <v>5</v>
      </c>
      <c r="K14" s="54">
        <v>20</v>
      </c>
      <c r="L14" s="71">
        <f t="shared" si="3"/>
        <v>31.8</v>
      </c>
      <c r="M14" s="55">
        <v>636</v>
      </c>
      <c r="N14" s="72">
        <f t="shared" si="14"/>
        <v>14.454545454545455</v>
      </c>
      <c r="O14" s="73">
        <v>20</v>
      </c>
      <c r="P14" s="74">
        <v>4</v>
      </c>
      <c r="Q14" s="71">
        <f t="shared" si="15"/>
        <v>5</v>
      </c>
      <c r="R14" s="512">
        <v>22</v>
      </c>
      <c r="S14" s="517">
        <f t="shared" si="4"/>
        <v>32.18181818181818</v>
      </c>
      <c r="T14" s="512">
        <v>708</v>
      </c>
      <c r="U14" s="517">
        <f t="shared" si="16"/>
        <v>16.09090909090909</v>
      </c>
      <c r="V14" s="512">
        <v>5</v>
      </c>
      <c r="W14" s="513">
        <v>1</v>
      </c>
      <c r="X14" s="517">
        <f t="shared" si="5"/>
        <v>5</v>
      </c>
      <c r="Y14" s="36">
        <f t="shared" si="6"/>
        <v>2129</v>
      </c>
      <c r="Z14" s="18">
        <f t="shared" si="7"/>
        <v>48.38636363636364</v>
      </c>
      <c r="AA14" s="19">
        <f t="shared" si="8"/>
        <v>40</v>
      </c>
      <c r="AB14" s="84">
        <f t="shared" si="9"/>
        <v>0.9090909090909091</v>
      </c>
      <c r="AC14" s="19">
        <f t="shared" si="10"/>
        <v>8</v>
      </c>
      <c r="AD14" s="20">
        <f t="shared" si="11"/>
        <v>65</v>
      </c>
      <c r="AE14" s="20">
        <f t="shared" si="12"/>
        <v>32.70408432147563</v>
      </c>
      <c r="AF14" s="64">
        <f t="shared" si="13"/>
        <v>0.7444055944055945</v>
      </c>
    </row>
    <row r="15" spans="1:32" ht="15">
      <c r="A15" s="66" t="s">
        <v>30</v>
      </c>
      <c r="B15" s="453">
        <v>90</v>
      </c>
      <c r="C15" s="24">
        <v>4</v>
      </c>
      <c r="D15" s="77">
        <v>23</v>
      </c>
      <c r="E15" s="77">
        <f t="shared" si="0"/>
        <v>67.04347826086956</v>
      </c>
      <c r="F15" s="79">
        <v>1542</v>
      </c>
      <c r="G15" s="76">
        <f t="shared" si="1"/>
        <v>17.133333333333333</v>
      </c>
      <c r="H15" s="77">
        <v>98</v>
      </c>
      <c r="I15" s="77">
        <v>14</v>
      </c>
      <c r="J15" s="77">
        <f t="shared" si="2"/>
        <v>7</v>
      </c>
      <c r="K15" s="44">
        <v>20</v>
      </c>
      <c r="L15" s="71">
        <f t="shared" si="3"/>
        <v>70.5</v>
      </c>
      <c r="M15" s="43">
        <v>1410</v>
      </c>
      <c r="N15" s="72">
        <f t="shared" si="14"/>
        <v>15.666666666666666</v>
      </c>
      <c r="O15" s="72">
        <v>86</v>
      </c>
      <c r="P15" s="71">
        <v>20</v>
      </c>
      <c r="Q15" s="71">
        <f t="shared" si="15"/>
        <v>4.3</v>
      </c>
      <c r="R15" s="522">
        <v>22</v>
      </c>
      <c r="S15" s="517">
        <f t="shared" si="4"/>
        <v>76</v>
      </c>
      <c r="T15" s="522">
        <v>1672</v>
      </c>
      <c r="U15" s="517">
        <f t="shared" si="16"/>
        <v>18.57777777777778</v>
      </c>
      <c r="V15" s="521">
        <v>73</v>
      </c>
      <c r="W15" s="519">
        <v>13</v>
      </c>
      <c r="X15" s="517">
        <f t="shared" si="5"/>
        <v>5.615384615384615</v>
      </c>
      <c r="Y15" s="36">
        <f t="shared" si="6"/>
        <v>4624</v>
      </c>
      <c r="Z15" s="18">
        <f t="shared" si="7"/>
        <v>51.37777777777778</v>
      </c>
      <c r="AA15" s="19">
        <f t="shared" si="8"/>
        <v>257</v>
      </c>
      <c r="AB15" s="84">
        <f t="shared" si="9"/>
        <v>2.8555555555555556</v>
      </c>
      <c r="AC15" s="19">
        <f t="shared" si="10"/>
        <v>47</v>
      </c>
      <c r="AD15" s="20">
        <f t="shared" si="11"/>
        <v>65</v>
      </c>
      <c r="AE15" s="20">
        <f t="shared" si="12"/>
        <v>71.18115942028986</v>
      </c>
      <c r="AF15" s="64">
        <f t="shared" si="13"/>
        <v>0.7904273504273505</v>
      </c>
    </row>
    <row r="16" spans="1:32" ht="15">
      <c r="A16" s="66" t="s">
        <v>31</v>
      </c>
      <c r="B16" s="453">
        <v>106</v>
      </c>
      <c r="C16" s="24">
        <v>5</v>
      </c>
      <c r="D16" s="76">
        <v>23</v>
      </c>
      <c r="E16" s="77">
        <f t="shared" si="0"/>
        <v>68</v>
      </c>
      <c r="F16" s="79">
        <v>1564</v>
      </c>
      <c r="G16" s="76">
        <f t="shared" si="1"/>
        <v>14.754716981132075</v>
      </c>
      <c r="H16" s="77">
        <v>59</v>
      </c>
      <c r="I16" s="77">
        <v>13</v>
      </c>
      <c r="J16" s="77">
        <f t="shared" si="2"/>
        <v>4.538461538461538</v>
      </c>
      <c r="K16" s="41">
        <v>20</v>
      </c>
      <c r="L16" s="71">
        <f t="shared" si="3"/>
        <v>76.95</v>
      </c>
      <c r="M16" s="43">
        <v>1539</v>
      </c>
      <c r="N16" s="72">
        <f t="shared" si="14"/>
        <v>14.518867924528301</v>
      </c>
      <c r="O16" s="72">
        <v>28</v>
      </c>
      <c r="P16" s="71">
        <v>6</v>
      </c>
      <c r="Q16" s="71">
        <f t="shared" si="15"/>
        <v>4.666666666666667</v>
      </c>
      <c r="R16" s="70">
        <v>22</v>
      </c>
      <c r="S16" s="517">
        <f t="shared" si="4"/>
        <v>73</v>
      </c>
      <c r="T16" s="70">
        <v>1606</v>
      </c>
      <c r="U16" s="517">
        <f t="shared" si="16"/>
        <v>15.150943396226415</v>
      </c>
      <c r="V16" s="517">
        <v>54</v>
      </c>
      <c r="W16" s="518">
        <v>11</v>
      </c>
      <c r="X16" s="517">
        <f t="shared" si="5"/>
        <v>4.909090909090909</v>
      </c>
      <c r="Y16" s="36">
        <f t="shared" si="6"/>
        <v>4709</v>
      </c>
      <c r="Z16" s="18">
        <f t="shared" si="7"/>
        <v>44.424528301886795</v>
      </c>
      <c r="AA16" s="19">
        <f t="shared" si="8"/>
        <v>141</v>
      </c>
      <c r="AB16" s="84">
        <f t="shared" si="9"/>
        <v>1.330188679245283</v>
      </c>
      <c r="AC16" s="19">
        <f t="shared" si="10"/>
        <v>30</v>
      </c>
      <c r="AD16" s="20">
        <f t="shared" si="11"/>
        <v>65</v>
      </c>
      <c r="AE16" s="20">
        <f t="shared" si="12"/>
        <v>72.64999999999999</v>
      </c>
      <c r="AF16" s="64">
        <f t="shared" si="13"/>
        <v>0.6834542815674891</v>
      </c>
    </row>
    <row r="17" spans="1:32" ht="15">
      <c r="A17" s="66" t="s">
        <v>32</v>
      </c>
      <c r="B17" s="453">
        <v>88</v>
      </c>
      <c r="C17" s="24">
        <v>3</v>
      </c>
      <c r="D17" s="76">
        <v>23</v>
      </c>
      <c r="E17" s="77">
        <f t="shared" si="0"/>
        <v>55.08695652173913</v>
      </c>
      <c r="F17" s="79">
        <v>1267</v>
      </c>
      <c r="G17" s="76">
        <f t="shared" si="1"/>
        <v>14.397727272727273</v>
      </c>
      <c r="H17" s="77">
        <v>102</v>
      </c>
      <c r="I17" s="77">
        <v>13</v>
      </c>
      <c r="J17" s="77">
        <f t="shared" si="2"/>
        <v>7.846153846153846</v>
      </c>
      <c r="K17" s="41">
        <v>20</v>
      </c>
      <c r="L17" s="71">
        <f t="shared" si="3"/>
        <v>55.55</v>
      </c>
      <c r="M17" s="43">
        <v>1111</v>
      </c>
      <c r="N17" s="72">
        <f t="shared" si="14"/>
        <v>12.625</v>
      </c>
      <c r="O17" s="72">
        <v>69</v>
      </c>
      <c r="P17" s="71">
        <v>11</v>
      </c>
      <c r="Q17" s="71">
        <f t="shared" si="15"/>
        <v>6.2727272727272725</v>
      </c>
      <c r="R17" s="70">
        <v>22</v>
      </c>
      <c r="S17" s="517">
        <f t="shared" si="4"/>
        <v>55.18181818181818</v>
      </c>
      <c r="T17" s="70">
        <v>1214</v>
      </c>
      <c r="U17" s="517">
        <f t="shared" si="16"/>
        <v>13.795454545454545</v>
      </c>
      <c r="V17" s="517">
        <v>72</v>
      </c>
      <c r="W17" s="518">
        <v>10</v>
      </c>
      <c r="X17" s="517">
        <f t="shared" si="5"/>
        <v>7.2</v>
      </c>
      <c r="Y17" s="36">
        <f t="shared" si="6"/>
        <v>3592</v>
      </c>
      <c r="Z17" s="18">
        <f t="shared" si="7"/>
        <v>40.81818181818182</v>
      </c>
      <c r="AA17" s="19">
        <f t="shared" si="8"/>
        <v>243</v>
      </c>
      <c r="AB17" s="84">
        <f t="shared" si="9"/>
        <v>2.7613636363636362</v>
      </c>
      <c r="AC17" s="19">
        <f t="shared" si="10"/>
        <v>34</v>
      </c>
      <c r="AD17" s="20">
        <f t="shared" si="11"/>
        <v>65</v>
      </c>
      <c r="AE17" s="20">
        <f t="shared" si="12"/>
        <v>55.272924901185775</v>
      </c>
      <c r="AF17" s="64">
        <f t="shared" si="13"/>
        <v>0.627972027972028</v>
      </c>
    </row>
    <row r="18" spans="1:32" ht="15">
      <c r="A18" s="66" t="s">
        <v>33</v>
      </c>
      <c r="B18" s="453">
        <v>196</v>
      </c>
      <c r="C18" s="24">
        <v>9</v>
      </c>
      <c r="D18" s="77">
        <v>23</v>
      </c>
      <c r="E18" s="77">
        <f t="shared" si="0"/>
        <v>131.52173913043478</v>
      </c>
      <c r="F18" s="79">
        <v>3025</v>
      </c>
      <c r="G18" s="76">
        <f t="shared" si="1"/>
        <v>15.433673469387756</v>
      </c>
      <c r="H18" s="77">
        <v>464</v>
      </c>
      <c r="I18" s="77">
        <v>60</v>
      </c>
      <c r="J18" s="77">
        <f t="shared" si="2"/>
        <v>7.733333333333333</v>
      </c>
      <c r="K18" s="44">
        <v>20</v>
      </c>
      <c r="L18" s="71">
        <f t="shared" si="3"/>
        <v>122.9</v>
      </c>
      <c r="M18" s="43">
        <v>2458</v>
      </c>
      <c r="N18" s="72">
        <f t="shared" si="14"/>
        <v>12.540816326530612</v>
      </c>
      <c r="O18" s="72">
        <v>513</v>
      </c>
      <c r="P18" s="71">
        <v>68</v>
      </c>
      <c r="Q18" s="71">
        <f t="shared" si="15"/>
        <v>7.544117647058823</v>
      </c>
      <c r="R18" s="522">
        <v>22</v>
      </c>
      <c r="S18" s="517">
        <f t="shared" si="4"/>
        <v>128.6818181818182</v>
      </c>
      <c r="T18" s="522">
        <v>2831</v>
      </c>
      <c r="U18" s="517">
        <f t="shared" si="16"/>
        <v>14.443877551020408</v>
      </c>
      <c r="V18" s="521">
        <v>338</v>
      </c>
      <c r="W18" s="520">
        <v>41</v>
      </c>
      <c r="X18" s="517">
        <f t="shared" si="5"/>
        <v>8.24390243902439</v>
      </c>
      <c r="Y18" s="36">
        <f t="shared" si="6"/>
        <v>8314</v>
      </c>
      <c r="Z18" s="18">
        <f>G18+N19+U18</f>
        <v>45.52871381110584</v>
      </c>
      <c r="AA18" s="19">
        <f t="shared" si="8"/>
        <v>1315</v>
      </c>
      <c r="AB18" s="84">
        <f t="shared" si="9"/>
        <v>6.709183673469388</v>
      </c>
      <c r="AC18" s="19">
        <f t="shared" si="10"/>
        <v>169</v>
      </c>
      <c r="AD18" s="20">
        <f t="shared" si="11"/>
        <v>65</v>
      </c>
      <c r="AE18" s="20">
        <f t="shared" si="12"/>
        <v>127.701185770751</v>
      </c>
      <c r="AF18" s="64">
        <f t="shared" si="13"/>
        <v>0.7004417509400899</v>
      </c>
    </row>
    <row r="19" spans="1:32" ht="15">
      <c r="A19" s="66" t="s">
        <v>69</v>
      </c>
      <c r="B19" s="453">
        <v>43</v>
      </c>
      <c r="C19" s="24">
        <v>2</v>
      </c>
      <c r="D19" s="391">
        <v>23</v>
      </c>
      <c r="E19" s="77">
        <f t="shared" si="0"/>
        <v>33.17391304347826</v>
      </c>
      <c r="F19" s="392">
        <v>763</v>
      </c>
      <c r="G19" s="76">
        <f t="shared" si="1"/>
        <v>17.74418604651163</v>
      </c>
      <c r="H19" s="77">
        <v>66</v>
      </c>
      <c r="I19" s="77">
        <v>7</v>
      </c>
      <c r="J19" s="77">
        <f t="shared" si="2"/>
        <v>9.428571428571429</v>
      </c>
      <c r="K19" s="44">
        <v>19</v>
      </c>
      <c r="L19" s="273">
        <f>M19/K19</f>
        <v>35.421052631578945</v>
      </c>
      <c r="M19" s="43">
        <v>673</v>
      </c>
      <c r="N19" s="72">
        <f t="shared" si="14"/>
        <v>15.651162790697674</v>
      </c>
      <c r="O19" s="72">
        <v>54</v>
      </c>
      <c r="P19" s="71">
        <v>8</v>
      </c>
      <c r="Q19" s="71">
        <f t="shared" si="15"/>
        <v>6.75</v>
      </c>
      <c r="R19" s="515">
        <v>22</v>
      </c>
      <c r="S19" s="517">
        <f t="shared" si="4"/>
        <v>35.77272727272727</v>
      </c>
      <c r="T19" s="515">
        <v>787</v>
      </c>
      <c r="U19" s="517">
        <f t="shared" si="16"/>
        <v>18.302325581395348</v>
      </c>
      <c r="V19" s="521">
        <v>33</v>
      </c>
      <c r="W19" s="516">
        <v>3</v>
      </c>
      <c r="X19" s="517">
        <f t="shared" si="5"/>
        <v>11</v>
      </c>
      <c r="Y19" s="36">
        <f t="shared" si="6"/>
        <v>2223</v>
      </c>
      <c r="Z19" s="18">
        <f>G19+N20+U19</f>
        <v>48.69303940568476</v>
      </c>
      <c r="AA19" s="19">
        <f t="shared" si="8"/>
        <v>153</v>
      </c>
      <c r="AB19" s="84">
        <f t="shared" si="9"/>
        <v>3.558139534883721</v>
      </c>
      <c r="AC19" s="19">
        <f t="shared" si="10"/>
        <v>18</v>
      </c>
      <c r="AD19" s="20">
        <f t="shared" si="11"/>
        <v>64</v>
      </c>
      <c r="AE19" s="20">
        <f t="shared" si="12"/>
        <v>34.78923098259483</v>
      </c>
      <c r="AF19" s="64">
        <f t="shared" si="13"/>
        <v>0.7608287407138243</v>
      </c>
    </row>
    <row r="20" spans="1:32" s="128" customFormat="1" ht="30">
      <c r="A20" s="85" t="s">
        <v>16</v>
      </c>
      <c r="B20" s="85">
        <f>SUM(B3:B19)</f>
        <v>1440</v>
      </c>
      <c r="C20" s="85">
        <f>SUM(C3:C19)</f>
        <v>64</v>
      </c>
      <c r="D20" s="85">
        <f>SUM(D3:D19)</f>
        <v>372</v>
      </c>
      <c r="E20" s="143">
        <f>SUM(E3:E18)</f>
        <v>954.1304347826086</v>
      </c>
      <c r="F20" s="85">
        <f>SUM(F3:F19)</f>
        <v>22195</v>
      </c>
      <c r="G20" s="89">
        <f aca="true" t="shared" si="17" ref="G20:G34">F20/B20</f>
        <v>15.413194444444445</v>
      </c>
      <c r="H20" s="274">
        <f>SUM(H3:H19)</f>
        <v>1764</v>
      </c>
      <c r="I20" s="274">
        <f>SUM(I3:I19)</f>
        <v>258</v>
      </c>
      <c r="J20" s="129">
        <f>H20/I20</f>
        <v>6.837209302325581</v>
      </c>
      <c r="K20" s="87">
        <f>SUM(K3:K19)</f>
        <v>317</v>
      </c>
      <c r="L20" s="87">
        <f>SUM(L3:L19)</f>
        <v>964.5928475033737</v>
      </c>
      <c r="M20" s="87">
        <f>SUM(M3:M19)</f>
        <v>18211</v>
      </c>
      <c r="N20" s="89">
        <f>M20/B20</f>
        <v>12.646527777777777</v>
      </c>
      <c r="O20" s="274">
        <f>SUM(O3:O19)</f>
        <v>1943</v>
      </c>
      <c r="P20" s="274">
        <f>SUM(P3:P19)</f>
        <v>281</v>
      </c>
      <c r="Q20" s="90">
        <f aca="true" t="shared" si="18" ref="Q20:Q32">O20/P20</f>
        <v>6.914590747330961</v>
      </c>
      <c r="R20" s="87">
        <f>SUM(R3:R19)</f>
        <v>361</v>
      </c>
      <c r="S20" s="87">
        <f>SUM(S3:S19)</f>
        <v>1012.3686868686868</v>
      </c>
      <c r="T20" s="87">
        <f>SUM(T3:T19)</f>
        <v>21911</v>
      </c>
      <c r="U20" s="91">
        <f aca="true" t="shared" si="19" ref="U20:U34">T20/B20</f>
        <v>15.215972222222222</v>
      </c>
      <c r="V20" s="92">
        <f>SUM(V3:V19)</f>
        <v>1899</v>
      </c>
      <c r="W20" s="92">
        <f>SUM(W3:W19)</f>
        <v>226</v>
      </c>
      <c r="X20" s="93">
        <f aca="true" t="shared" si="20" ref="X20:X34">V20/W20</f>
        <v>8.402654867256636</v>
      </c>
      <c r="Y20" s="126">
        <f>F20+M20+T20</f>
        <v>62317</v>
      </c>
      <c r="Z20" s="93">
        <f>Y20/B20</f>
        <v>43.27569444444445</v>
      </c>
      <c r="AA20" s="95">
        <f aca="true" t="shared" si="21" ref="AA20:AA34">H20+O20+V20</f>
        <v>5606</v>
      </c>
      <c r="AB20" s="127">
        <f aca="true" t="shared" si="22" ref="AB20:AB34">AA20/B20</f>
        <v>3.8930555555555557</v>
      </c>
      <c r="AC20" s="95">
        <f>I20+P20+W20</f>
        <v>765</v>
      </c>
      <c r="AD20" s="97">
        <f>SUM(AD3:AD19)/16</f>
        <v>65.625</v>
      </c>
      <c r="AE20" s="97">
        <f t="shared" si="12"/>
        <v>977.0306563848898</v>
      </c>
      <c r="AF20" s="130">
        <f t="shared" si="13"/>
        <v>0.6594391534391535</v>
      </c>
    </row>
    <row r="21" spans="1:32" ht="15">
      <c r="A21" s="66" t="s">
        <v>34</v>
      </c>
      <c r="B21" s="453">
        <v>161</v>
      </c>
      <c r="C21" s="24">
        <v>6</v>
      </c>
      <c r="D21" s="75">
        <v>23</v>
      </c>
      <c r="E21" s="77">
        <f aca="true" t="shared" si="23" ref="E21:E32">F21/D21</f>
        <v>118</v>
      </c>
      <c r="F21" s="79">
        <v>2714</v>
      </c>
      <c r="G21" s="76">
        <f t="shared" si="17"/>
        <v>16.857142857142858</v>
      </c>
      <c r="H21" s="77">
        <v>353</v>
      </c>
      <c r="I21" s="77">
        <v>35</v>
      </c>
      <c r="J21" s="77">
        <f aca="true" t="shared" si="24" ref="J21:J32">H21/I21</f>
        <v>10.085714285714285</v>
      </c>
      <c r="K21" s="153">
        <v>20</v>
      </c>
      <c r="L21" s="72">
        <f>M21/K21</f>
        <v>119.35</v>
      </c>
      <c r="M21" s="80">
        <v>2387</v>
      </c>
      <c r="N21" s="72">
        <f>M21/B21</f>
        <v>14.826086956521738</v>
      </c>
      <c r="O21" s="72">
        <v>220</v>
      </c>
      <c r="P21" s="71">
        <v>23</v>
      </c>
      <c r="Q21" s="71">
        <f t="shared" si="18"/>
        <v>9.565217391304348</v>
      </c>
      <c r="R21" s="505">
        <v>22</v>
      </c>
      <c r="S21" s="506">
        <f>T21/R21</f>
        <v>116.31818181818181</v>
      </c>
      <c r="T21" s="505">
        <v>2559</v>
      </c>
      <c r="U21" s="506">
        <f t="shared" si="19"/>
        <v>15.894409937888199</v>
      </c>
      <c r="V21" s="505">
        <v>207</v>
      </c>
      <c r="W21" s="505">
        <v>21</v>
      </c>
      <c r="X21" s="507">
        <f t="shared" si="20"/>
        <v>9.857142857142858</v>
      </c>
      <c r="Y21" s="36">
        <f aca="true" t="shared" si="25" ref="Y21:Y34">F21+M21+T21</f>
        <v>7660</v>
      </c>
      <c r="Z21" s="18">
        <f t="shared" si="7"/>
        <v>47.577639751552795</v>
      </c>
      <c r="AA21" s="19">
        <f t="shared" si="21"/>
        <v>780</v>
      </c>
      <c r="AB21" s="84">
        <f t="shared" si="22"/>
        <v>4.84472049689441</v>
      </c>
      <c r="AC21" s="19">
        <f t="shared" si="10"/>
        <v>79</v>
      </c>
      <c r="AD21" s="20">
        <f t="shared" si="11"/>
        <v>65</v>
      </c>
      <c r="AE21" s="20">
        <f t="shared" si="12"/>
        <v>117.88939393939393</v>
      </c>
      <c r="AF21" s="64">
        <f>Z21/AD21</f>
        <v>0.7319636884854276</v>
      </c>
    </row>
    <row r="22" spans="1:32" ht="15">
      <c r="A22" s="66" t="s">
        <v>35</v>
      </c>
      <c r="B22" s="453">
        <v>270</v>
      </c>
      <c r="C22" s="53">
        <v>10</v>
      </c>
      <c r="D22" s="81">
        <v>23</v>
      </c>
      <c r="E22" s="77">
        <f t="shared" si="23"/>
        <v>176</v>
      </c>
      <c r="F22" s="79">
        <v>4048</v>
      </c>
      <c r="G22" s="76">
        <f t="shared" si="17"/>
        <v>14.992592592592592</v>
      </c>
      <c r="H22" s="77">
        <v>504</v>
      </c>
      <c r="I22" s="77">
        <v>74</v>
      </c>
      <c r="J22" s="77">
        <f t="shared" si="24"/>
        <v>6.8108108108108105</v>
      </c>
      <c r="K22" s="41">
        <v>20</v>
      </c>
      <c r="L22" s="72">
        <f>M22/K22</f>
        <v>172.9</v>
      </c>
      <c r="M22" s="43">
        <v>3458</v>
      </c>
      <c r="N22" s="72">
        <f>M22/B22</f>
        <v>12.807407407407407</v>
      </c>
      <c r="O22" s="44">
        <v>226</v>
      </c>
      <c r="P22" s="49">
        <v>34</v>
      </c>
      <c r="Q22" s="71">
        <f t="shared" si="18"/>
        <v>6.647058823529412</v>
      </c>
      <c r="R22" s="520">
        <v>22</v>
      </c>
      <c r="S22" s="521">
        <f>T22/R22</f>
        <v>185.36363636363637</v>
      </c>
      <c r="T22" s="520">
        <v>4078</v>
      </c>
      <c r="U22" s="521">
        <f t="shared" si="19"/>
        <v>15.103703703703705</v>
      </c>
      <c r="V22" s="520">
        <v>252</v>
      </c>
      <c r="W22" s="520">
        <v>42</v>
      </c>
      <c r="X22" s="517">
        <f t="shared" si="20"/>
        <v>6</v>
      </c>
      <c r="Y22" s="36">
        <f t="shared" si="25"/>
        <v>11584</v>
      </c>
      <c r="Z22" s="18">
        <f t="shared" si="7"/>
        <v>42.9037037037037</v>
      </c>
      <c r="AA22" s="19">
        <f t="shared" si="21"/>
        <v>982</v>
      </c>
      <c r="AB22" s="84">
        <f t="shared" si="22"/>
        <v>3.637037037037037</v>
      </c>
      <c r="AC22" s="19">
        <f t="shared" si="10"/>
        <v>150</v>
      </c>
      <c r="AD22" s="20">
        <f t="shared" si="11"/>
        <v>65</v>
      </c>
      <c r="AE22" s="20">
        <f t="shared" si="12"/>
        <v>178.0878787878788</v>
      </c>
      <c r="AF22" s="64">
        <f aca="true" t="shared" si="26" ref="AF22:AF32">Z22/AD22</f>
        <v>0.66005698005698</v>
      </c>
    </row>
    <row r="23" spans="1:32" ht="15">
      <c r="A23" s="66" t="s">
        <v>36</v>
      </c>
      <c r="B23" s="453">
        <v>194</v>
      </c>
      <c r="C23" s="53">
        <v>7</v>
      </c>
      <c r="D23" s="76">
        <v>23</v>
      </c>
      <c r="E23" s="77">
        <f t="shared" si="23"/>
        <v>125.17391304347827</v>
      </c>
      <c r="F23" s="76">
        <v>2879</v>
      </c>
      <c r="G23" s="76">
        <f t="shared" si="17"/>
        <v>14.84020618556701</v>
      </c>
      <c r="H23" s="76">
        <v>168</v>
      </c>
      <c r="I23" s="76">
        <v>30</v>
      </c>
      <c r="J23" s="77">
        <f t="shared" si="24"/>
        <v>5.6</v>
      </c>
      <c r="K23" s="41">
        <v>20</v>
      </c>
      <c r="L23" s="72">
        <f aca="true" t="shared" si="27" ref="L23:L32">M23/K23</f>
        <v>144.7</v>
      </c>
      <c r="M23" s="41">
        <v>2894</v>
      </c>
      <c r="N23" s="72">
        <f aca="true" t="shared" si="28" ref="N23:N32">M23/B23</f>
        <v>14.917525773195877</v>
      </c>
      <c r="O23" s="41">
        <v>186</v>
      </c>
      <c r="P23" s="45">
        <v>34</v>
      </c>
      <c r="Q23" s="71">
        <f t="shared" si="18"/>
        <v>5.470588235294118</v>
      </c>
      <c r="R23" s="505">
        <v>22</v>
      </c>
      <c r="S23" s="521">
        <f aca="true" t="shared" si="29" ref="S23:S29">T23/R23</f>
        <v>145.13636363636363</v>
      </c>
      <c r="T23" s="505">
        <v>3193</v>
      </c>
      <c r="U23" s="521">
        <f t="shared" si="19"/>
        <v>16.45876288659794</v>
      </c>
      <c r="V23" s="505">
        <v>114</v>
      </c>
      <c r="W23" s="505">
        <v>19</v>
      </c>
      <c r="X23" s="517">
        <f t="shared" si="20"/>
        <v>6</v>
      </c>
      <c r="Y23" s="36">
        <f t="shared" si="25"/>
        <v>8966</v>
      </c>
      <c r="Z23" s="18">
        <f t="shared" si="7"/>
        <v>46.21649484536083</v>
      </c>
      <c r="AA23" s="19">
        <f t="shared" si="21"/>
        <v>468</v>
      </c>
      <c r="AB23" s="84">
        <f t="shared" si="22"/>
        <v>2.4123711340206184</v>
      </c>
      <c r="AC23" s="19">
        <f t="shared" si="10"/>
        <v>83</v>
      </c>
      <c r="AD23" s="20">
        <f t="shared" si="11"/>
        <v>65</v>
      </c>
      <c r="AE23" s="20">
        <f t="shared" si="12"/>
        <v>138.33675889328063</v>
      </c>
      <c r="AF23" s="64">
        <f t="shared" si="26"/>
        <v>0.7110229976209358</v>
      </c>
    </row>
    <row r="24" spans="1:32" ht="15">
      <c r="A24" s="66" t="s">
        <v>37</v>
      </c>
      <c r="B24" s="453">
        <v>185</v>
      </c>
      <c r="C24" s="53">
        <v>6</v>
      </c>
      <c r="D24" s="81">
        <v>23</v>
      </c>
      <c r="E24" s="77">
        <f t="shared" si="23"/>
        <v>127.56521739130434</v>
      </c>
      <c r="F24" s="79">
        <v>2934</v>
      </c>
      <c r="G24" s="76">
        <f t="shared" si="17"/>
        <v>15.85945945945946</v>
      </c>
      <c r="H24" s="82">
        <v>100</v>
      </c>
      <c r="I24" s="82">
        <v>21</v>
      </c>
      <c r="J24" s="77">
        <f t="shared" si="24"/>
        <v>4.761904761904762</v>
      </c>
      <c r="K24" s="50">
        <v>20</v>
      </c>
      <c r="L24" s="72">
        <f t="shared" si="27"/>
        <v>134.1</v>
      </c>
      <c r="M24" s="50">
        <v>2682</v>
      </c>
      <c r="N24" s="72">
        <f t="shared" si="28"/>
        <v>14.497297297297298</v>
      </c>
      <c r="O24" s="44">
        <v>103</v>
      </c>
      <c r="P24" s="45">
        <v>21</v>
      </c>
      <c r="Q24" s="71">
        <f>O24/P24</f>
        <v>4.904761904761905</v>
      </c>
      <c r="R24" s="520">
        <v>22</v>
      </c>
      <c r="S24" s="521">
        <f t="shared" si="29"/>
        <v>141.3181818181818</v>
      </c>
      <c r="T24" s="520">
        <v>3109</v>
      </c>
      <c r="U24" s="521">
        <f t="shared" si="19"/>
        <v>16.805405405405406</v>
      </c>
      <c r="V24" s="520">
        <v>85</v>
      </c>
      <c r="W24" s="520">
        <v>16</v>
      </c>
      <c r="X24" s="517">
        <f t="shared" si="20"/>
        <v>5.3125</v>
      </c>
      <c r="Y24" s="36">
        <f t="shared" si="25"/>
        <v>8725</v>
      </c>
      <c r="Z24" s="18">
        <f t="shared" si="7"/>
        <v>47.16216216216216</v>
      </c>
      <c r="AA24" s="19">
        <f t="shared" si="21"/>
        <v>288</v>
      </c>
      <c r="AB24" s="84">
        <f t="shared" si="22"/>
        <v>1.5567567567567568</v>
      </c>
      <c r="AC24" s="19">
        <f t="shared" si="10"/>
        <v>58</v>
      </c>
      <c r="AD24" s="20">
        <f t="shared" si="11"/>
        <v>65</v>
      </c>
      <c r="AE24" s="20">
        <f t="shared" si="12"/>
        <v>134.3277997364954</v>
      </c>
      <c r="AF24" s="64">
        <f t="shared" si="26"/>
        <v>0.7255717255717256</v>
      </c>
    </row>
    <row r="25" spans="1:32" ht="15">
      <c r="A25" s="66" t="s">
        <v>38</v>
      </c>
      <c r="B25" s="453">
        <v>254</v>
      </c>
      <c r="C25" s="53">
        <v>9</v>
      </c>
      <c r="D25" s="137">
        <v>23</v>
      </c>
      <c r="E25" s="77">
        <f t="shared" si="23"/>
        <v>182.82608695652175</v>
      </c>
      <c r="F25" s="137">
        <v>4205</v>
      </c>
      <c r="G25" s="76">
        <f t="shared" si="17"/>
        <v>16.555118110236222</v>
      </c>
      <c r="H25" s="398">
        <v>131</v>
      </c>
      <c r="I25" s="398">
        <v>20</v>
      </c>
      <c r="J25" s="77">
        <f t="shared" si="24"/>
        <v>6.55</v>
      </c>
      <c r="K25" s="272">
        <v>20</v>
      </c>
      <c r="L25" s="72">
        <f t="shared" si="27"/>
        <v>182.25</v>
      </c>
      <c r="M25" s="272">
        <v>3645</v>
      </c>
      <c r="N25" s="72">
        <f t="shared" si="28"/>
        <v>14.350393700787402</v>
      </c>
      <c r="O25" s="273">
        <v>128</v>
      </c>
      <c r="P25" s="273">
        <v>21</v>
      </c>
      <c r="Q25" s="71">
        <f t="shared" si="18"/>
        <v>6.095238095238095</v>
      </c>
      <c r="R25" s="520">
        <v>22</v>
      </c>
      <c r="S25" s="521">
        <f t="shared" si="29"/>
        <v>185.54545454545453</v>
      </c>
      <c r="T25" s="520">
        <v>4082</v>
      </c>
      <c r="U25" s="521">
        <f t="shared" si="19"/>
        <v>16.070866141732285</v>
      </c>
      <c r="V25" s="520">
        <v>111</v>
      </c>
      <c r="W25" s="520">
        <v>21</v>
      </c>
      <c r="X25" s="517">
        <f t="shared" si="20"/>
        <v>5.285714285714286</v>
      </c>
      <c r="Y25" s="36">
        <f t="shared" si="25"/>
        <v>11932</v>
      </c>
      <c r="Z25" s="18">
        <f t="shared" si="7"/>
        <v>46.97637795275591</v>
      </c>
      <c r="AA25" s="19">
        <f t="shared" si="21"/>
        <v>370</v>
      </c>
      <c r="AB25" s="84">
        <f t="shared" si="22"/>
        <v>1.4566929133858268</v>
      </c>
      <c r="AC25" s="19">
        <f t="shared" si="10"/>
        <v>62</v>
      </c>
      <c r="AD25" s="20">
        <f t="shared" si="11"/>
        <v>65</v>
      </c>
      <c r="AE25" s="20">
        <f t="shared" si="12"/>
        <v>183.5405138339921</v>
      </c>
      <c r="AF25" s="64">
        <f t="shared" si="26"/>
        <v>0.7227135069654755</v>
      </c>
    </row>
    <row r="26" spans="1:32" ht="15">
      <c r="A26" s="66" t="s">
        <v>39</v>
      </c>
      <c r="B26" s="453">
        <v>315</v>
      </c>
      <c r="C26" s="53">
        <v>12</v>
      </c>
      <c r="D26" s="134">
        <v>23</v>
      </c>
      <c r="E26" s="77">
        <f t="shared" si="23"/>
        <v>217.3913043478261</v>
      </c>
      <c r="F26" s="134">
        <v>5000</v>
      </c>
      <c r="G26" s="76">
        <f t="shared" si="17"/>
        <v>15.873015873015873</v>
      </c>
      <c r="H26" s="135">
        <v>220</v>
      </c>
      <c r="I26" s="135">
        <v>44</v>
      </c>
      <c r="J26" s="77">
        <f t="shared" si="24"/>
        <v>5</v>
      </c>
      <c r="K26" s="50">
        <v>20</v>
      </c>
      <c r="L26" s="72">
        <f t="shared" si="27"/>
        <v>224</v>
      </c>
      <c r="M26" s="50">
        <v>4480</v>
      </c>
      <c r="N26" s="72">
        <f t="shared" si="28"/>
        <v>14.222222222222221</v>
      </c>
      <c r="O26" s="44">
        <v>140</v>
      </c>
      <c r="P26" s="45">
        <v>28</v>
      </c>
      <c r="Q26" s="71">
        <f t="shared" si="18"/>
        <v>5</v>
      </c>
      <c r="R26" s="505">
        <v>22</v>
      </c>
      <c r="S26" s="521">
        <f t="shared" si="29"/>
        <v>222.4090909090909</v>
      </c>
      <c r="T26" s="505">
        <v>4893</v>
      </c>
      <c r="U26" s="521">
        <f t="shared" si="19"/>
        <v>15.533333333333333</v>
      </c>
      <c r="V26" s="505">
        <v>91</v>
      </c>
      <c r="W26" s="505">
        <v>18</v>
      </c>
      <c r="X26" s="517">
        <f t="shared" si="20"/>
        <v>5.055555555555555</v>
      </c>
      <c r="Y26" s="36">
        <f t="shared" si="25"/>
        <v>14373</v>
      </c>
      <c r="Z26" s="18">
        <f t="shared" si="7"/>
        <v>45.628571428571426</v>
      </c>
      <c r="AA26" s="19">
        <f t="shared" si="21"/>
        <v>451</v>
      </c>
      <c r="AB26" s="84">
        <f t="shared" si="22"/>
        <v>1.4317460317460318</v>
      </c>
      <c r="AC26" s="19">
        <f t="shared" si="10"/>
        <v>90</v>
      </c>
      <c r="AD26" s="20">
        <f t="shared" si="11"/>
        <v>65</v>
      </c>
      <c r="AE26" s="20">
        <f t="shared" si="12"/>
        <v>221.26679841897234</v>
      </c>
      <c r="AF26" s="64">
        <f t="shared" si="26"/>
        <v>0.701978021978022</v>
      </c>
    </row>
    <row r="27" spans="1:32" ht="15">
      <c r="A27" s="66" t="s">
        <v>40</v>
      </c>
      <c r="B27" s="453">
        <v>248</v>
      </c>
      <c r="C27" s="53">
        <v>8</v>
      </c>
      <c r="D27" s="377">
        <v>23</v>
      </c>
      <c r="E27" s="77">
        <f t="shared" si="23"/>
        <v>175.7826086956522</v>
      </c>
      <c r="F27" s="378">
        <v>4043</v>
      </c>
      <c r="G27" s="76">
        <f t="shared" si="17"/>
        <v>16.302419354838708</v>
      </c>
      <c r="H27" s="379">
        <v>103</v>
      </c>
      <c r="I27" s="379">
        <v>20</v>
      </c>
      <c r="J27" s="77">
        <f t="shared" si="24"/>
        <v>5.15</v>
      </c>
      <c r="K27" s="425">
        <v>20</v>
      </c>
      <c r="L27" s="72">
        <f t="shared" si="27"/>
        <v>182.45</v>
      </c>
      <c r="M27" s="425">
        <v>3649</v>
      </c>
      <c r="N27" s="72">
        <f t="shared" si="28"/>
        <v>14.713709677419354</v>
      </c>
      <c r="O27" s="424">
        <v>117</v>
      </c>
      <c r="P27" s="426">
        <v>23</v>
      </c>
      <c r="Q27" s="71">
        <f t="shared" si="18"/>
        <v>5.086956521739131</v>
      </c>
      <c r="R27" s="520">
        <v>19</v>
      </c>
      <c r="S27" s="521">
        <f t="shared" si="29"/>
        <v>201.26315789473685</v>
      </c>
      <c r="T27" s="520">
        <v>3824</v>
      </c>
      <c r="U27" s="521">
        <f t="shared" si="19"/>
        <v>15.419354838709678</v>
      </c>
      <c r="V27" s="520">
        <v>69</v>
      </c>
      <c r="W27" s="520">
        <v>14</v>
      </c>
      <c r="X27" s="517">
        <f t="shared" si="20"/>
        <v>4.928571428571429</v>
      </c>
      <c r="Y27" s="36">
        <f t="shared" si="25"/>
        <v>11516</v>
      </c>
      <c r="Z27" s="18">
        <f t="shared" si="7"/>
        <v>46.435483870967744</v>
      </c>
      <c r="AA27" s="19">
        <f t="shared" si="21"/>
        <v>289</v>
      </c>
      <c r="AB27" s="84">
        <f t="shared" si="22"/>
        <v>1.1653225806451613</v>
      </c>
      <c r="AC27" s="19">
        <f t="shared" si="10"/>
        <v>57</v>
      </c>
      <c r="AD27" s="20">
        <f t="shared" si="11"/>
        <v>62</v>
      </c>
      <c r="AE27" s="20">
        <f t="shared" si="12"/>
        <v>186.49858886346303</v>
      </c>
      <c r="AF27" s="64">
        <f t="shared" si="26"/>
        <v>0.7489594172736733</v>
      </c>
    </row>
    <row r="28" spans="1:32" ht="15">
      <c r="A28" s="66" t="s">
        <v>41</v>
      </c>
      <c r="B28" s="453">
        <v>172</v>
      </c>
      <c r="C28" s="53">
        <v>5</v>
      </c>
      <c r="D28" s="38">
        <v>23</v>
      </c>
      <c r="E28" s="77">
        <f t="shared" si="23"/>
        <v>132.82608695652175</v>
      </c>
      <c r="F28" s="37">
        <v>3055</v>
      </c>
      <c r="G28" s="76">
        <f t="shared" si="17"/>
        <v>17.761627906976745</v>
      </c>
      <c r="H28" s="38">
        <v>41</v>
      </c>
      <c r="I28" s="38">
        <v>8</v>
      </c>
      <c r="J28" s="77">
        <f t="shared" si="24"/>
        <v>5.125</v>
      </c>
      <c r="K28" s="425">
        <v>20</v>
      </c>
      <c r="L28" s="72">
        <f t="shared" si="27"/>
        <v>135.95</v>
      </c>
      <c r="M28" s="43">
        <v>2719</v>
      </c>
      <c r="N28" s="72">
        <f t="shared" si="28"/>
        <v>15.80813953488372</v>
      </c>
      <c r="O28" s="44">
        <v>67</v>
      </c>
      <c r="P28" s="45">
        <v>12</v>
      </c>
      <c r="Q28" s="71">
        <f t="shared" si="18"/>
        <v>5.583333333333333</v>
      </c>
      <c r="R28" s="505">
        <v>22</v>
      </c>
      <c r="S28" s="506">
        <f t="shared" si="29"/>
        <v>133.72727272727272</v>
      </c>
      <c r="T28" s="505">
        <v>2942</v>
      </c>
      <c r="U28" s="506">
        <f t="shared" si="19"/>
        <v>17.1046511627907</v>
      </c>
      <c r="V28" s="505">
        <v>90</v>
      </c>
      <c r="W28" s="505">
        <v>17</v>
      </c>
      <c r="X28" s="507">
        <f t="shared" si="20"/>
        <v>5.294117647058823</v>
      </c>
      <c r="Y28" s="36">
        <f t="shared" si="25"/>
        <v>8716</v>
      </c>
      <c r="Z28" s="18">
        <f t="shared" si="7"/>
        <v>50.674418604651166</v>
      </c>
      <c r="AA28" s="19">
        <f t="shared" si="21"/>
        <v>198</v>
      </c>
      <c r="AB28" s="84">
        <f t="shared" si="22"/>
        <v>1.1511627906976745</v>
      </c>
      <c r="AC28" s="19">
        <f t="shared" si="10"/>
        <v>37</v>
      </c>
      <c r="AD28" s="20">
        <f t="shared" si="11"/>
        <v>65</v>
      </c>
      <c r="AE28" s="20">
        <f t="shared" si="12"/>
        <v>134.16778656126482</v>
      </c>
      <c r="AF28" s="64">
        <f t="shared" si="26"/>
        <v>0.7796064400715564</v>
      </c>
    </row>
    <row r="29" spans="1:32" ht="15">
      <c r="A29" s="66" t="s">
        <v>42</v>
      </c>
      <c r="B29" s="453">
        <v>237</v>
      </c>
      <c r="C29" s="53">
        <v>7</v>
      </c>
      <c r="D29" s="76">
        <v>23</v>
      </c>
      <c r="E29" s="77">
        <f t="shared" si="23"/>
        <v>176.56521739130434</v>
      </c>
      <c r="F29" s="79">
        <v>4061</v>
      </c>
      <c r="G29" s="76">
        <f t="shared" si="17"/>
        <v>17.135021097046412</v>
      </c>
      <c r="H29" s="77">
        <v>97</v>
      </c>
      <c r="I29" s="77">
        <v>19</v>
      </c>
      <c r="J29" s="77">
        <f t="shared" si="24"/>
        <v>5.105263157894737</v>
      </c>
      <c r="K29" s="425">
        <v>20</v>
      </c>
      <c r="L29" s="72">
        <f t="shared" si="27"/>
        <v>170.1</v>
      </c>
      <c r="M29" s="43">
        <v>3402</v>
      </c>
      <c r="N29" s="72">
        <f t="shared" si="28"/>
        <v>14.354430379746836</v>
      </c>
      <c r="O29" s="44">
        <v>397</v>
      </c>
      <c r="P29" s="45">
        <v>65</v>
      </c>
      <c r="Q29" s="71">
        <f t="shared" si="18"/>
        <v>6.107692307692307</v>
      </c>
      <c r="R29" s="505">
        <v>22</v>
      </c>
      <c r="S29" s="506">
        <f t="shared" si="29"/>
        <v>179.4090909090909</v>
      </c>
      <c r="T29" s="505">
        <v>3947</v>
      </c>
      <c r="U29" s="506">
        <f t="shared" si="19"/>
        <v>16.654008438818565</v>
      </c>
      <c r="V29" s="505">
        <v>50</v>
      </c>
      <c r="W29" s="505">
        <v>16</v>
      </c>
      <c r="X29" s="507">
        <f t="shared" si="20"/>
        <v>3.125</v>
      </c>
      <c r="Y29" s="36">
        <f t="shared" si="25"/>
        <v>11410</v>
      </c>
      <c r="Z29" s="18">
        <f t="shared" si="7"/>
        <v>48.143459915611814</v>
      </c>
      <c r="AA29" s="19">
        <f t="shared" si="21"/>
        <v>544</v>
      </c>
      <c r="AB29" s="84">
        <f t="shared" si="22"/>
        <v>2.2953586497890295</v>
      </c>
      <c r="AC29" s="19">
        <f t="shared" si="10"/>
        <v>100</v>
      </c>
      <c r="AD29" s="20">
        <f t="shared" si="11"/>
        <v>65</v>
      </c>
      <c r="AE29" s="20">
        <f t="shared" si="12"/>
        <v>175.35810276679842</v>
      </c>
      <c r="AF29" s="64">
        <f t="shared" si="26"/>
        <v>0.7406686140863356</v>
      </c>
    </row>
    <row r="30" spans="1:32" ht="15">
      <c r="A30" s="66" t="s">
        <v>43</v>
      </c>
      <c r="B30" s="453">
        <v>258</v>
      </c>
      <c r="C30" s="53">
        <v>10</v>
      </c>
      <c r="D30" s="75">
        <v>23</v>
      </c>
      <c r="E30" s="77">
        <f t="shared" si="23"/>
        <v>202.91304347826087</v>
      </c>
      <c r="F30" s="79">
        <v>4667</v>
      </c>
      <c r="G30" s="76">
        <f t="shared" si="17"/>
        <v>18.089147286821706</v>
      </c>
      <c r="H30" s="77">
        <v>180</v>
      </c>
      <c r="I30" s="77">
        <v>43</v>
      </c>
      <c r="J30" s="77">
        <f t="shared" si="24"/>
        <v>4.186046511627907</v>
      </c>
      <c r="K30" s="425">
        <v>20</v>
      </c>
      <c r="L30" s="72">
        <f t="shared" si="27"/>
        <v>189.7</v>
      </c>
      <c r="M30" s="43">
        <v>3794</v>
      </c>
      <c r="N30" s="72">
        <f t="shared" si="28"/>
        <v>14.705426356589147</v>
      </c>
      <c r="O30" s="72">
        <v>203</v>
      </c>
      <c r="P30" s="71">
        <v>39</v>
      </c>
      <c r="Q30" s="71">
        <f t="shared" si="18"/>
        <v>5.205128205128205</v>
      </c>
      <c r="R30" s="520">
        <v>22</v>
      </c>
      <c r="S30" s="521">
        <v>177</v>
      </c>
      <c r="T30" s="520">
        <v>3895</v>
      </c>
      <c r="U30" s="521">
        <f t="shared" si="19"/>
        <v>15.0968992248062</v>
      </c>
      <c r="V30" s="520">
        <v>96</v>
      </c>
      <c r="W30" s="520">
        <v>17</v>
      </c>
      <c r="X30" s="517">
        <f t="shared" si="20"/>
        <v>5.647058823529412</v>
      </c>
      <c r="Y30" s="36">
        <f t="shared" si="25"/>
        <v>12356</v>
      </c>
      <c r="Z30" s="18">
        <f t="shared" si="7"/>
        <v>47.89147286821706</v>
      </c>
      <c r="AA30" s="19">
        <f t="shared" si="21"/>
        <v>479</v>
      </c>
      <c r="AB30" s="84">
        <f t="shared" si="22"/>
        <v>1.8565891472868217</v>
      </c>
      <c r="AC30" s="19">
        <f t="shared" si="10"/>
        <v>99</v>
      </c>
      <c r="AD30" s="20">
        <f t="shared" si="11"/>
        <v>65</v>
      </c>
      <c r="AE30" s="20">
        <f t="shared" si="12"/>
        <v>189.8710144927536</v>
      </c>
      <c r="AF30" s="64">
        <f t="shared" si="26"/>
        <v>0.7367918902802624</v>
      </c>
    </row>
    <row r="31" spans="1:32" ht="15">
      <c r="A31" s="66" t="s">
        <v>44</v>
      </c>
      <c r="B31" s="453">
        <v>285</v>
      </c>
      <c r="C31" s="53">
        <v>11</v>
      </c>
      <c r="D31" s="76">
        <v>23</v>
      </c>
      <c r="E31" s="77">
        <f t="shared" si="23"/>
        <v>211.56521739130434</v>
      </c>
      <c r="F31" s="79">
        <v>4866</v>
      </c>
      <c r="G31" s="76">
        <f t="shared" si="17"/>
        <v>17.073684210526316</v>
      </c>
      <c r="H31" s="77">
        <v>245</v>
      </c>
      <c r="I31" s="77">
        <v>29</v>
      </c>
      <c r="J31" s="77">
        <f t="shared" si="24"/>
        <v>8.448275862068966</v>
      </c>
      <c r="K31" s="41">
        <v>20</v>
      </c>
      <c r="L31" s="72">
        <f t="shared" si="27"/>
        <v>205.5</v>
      </c>
      <c r="M31" s="43">
        <v>4110</v>
      </c>
      <c r="N31" s="72">
        <f t="shared" si="28"/>
        <v>14.421052631578947</v>
      </c>
      <c r="O31" s="44">
        <v>191</v>
      </c>
      <c r="P31" s="45">
        <v>22</v>
      </c>
      <c r="Q31" s="71">
        <f t="shared" si="18"/>
        <v>8.681818181818182</v>
      </c>
      <c r="R31" s="520">
        <v>22</v>
      </c>
      <c r="S31" s="521">
        <v>203.5909090909091</v>
      </c>
      <c r="T31" s="520">
        <v>4479</v>
      </c>
      <c r="U31" s="521">
        <v>15.715789473684211</v>
      </c>
      <c r="V31" s="520">
        <v>119</v>
      </c>
      <c r="W31" s="520">
        <v>14</v>
      </c>
      <c r="X31" s="517">
        <v>8.5</v>
      </c>
      <c r="Y31" s="36">
        <f t="shared" si="25"/>
        <v>13455</v>
      </c>
      <c r="Z31" s="18">
        <f t="shared" si="7"/>
        <v>47.21052631578947</v>
      </c>
      <c r="AA31" s="19">
        <f t="shared" si="21"/>
        <v>555</v>
      </c>
      <c r="AB31" s="84">
        <f t="shared" si="22"/>
        <v>1.9473684210526316</v>
      </c>
      <c r="AC31" s="19">
        <f t="shared" si="10"/>
        <v>65</v>
      </c>
      <c r="AD31" s="20">
        <f t="shared" si="11"/>
        <v>65</v>
      </c>
      <c r="AE31" s="20">
        <f t="shared" si="12"/>
        <v>206.88537549407116</v>
      </c>
      <c r="AF31" s="64">
        <f t="shared" si="26"/>
        <v>0.7263157894736842</v>
      </c>
    </row>
    <row r="32" spans="1:32" ht="15">
      <c r="A32" s="492" t="s">
        <v>136</v>
      </c>
      <c r="B32" s="477">
        <v>393</v>
      </c>
      <c r="C32" s="53">
        <v>13</v>
      </c>
      <c r="D32" s="472">
        <v>23</v>
      </c>
      <c r="E32" s="77">
        <f t="shared" si="23"/>
        <v>263.82608695652175</v>
      </c>
      <c r="F32" s="392">
        <v>6068</v>
      </c>
      <c r="G32" s="76">
        <f t="shared" si="17"/>
        <v>15.440203562340967</v>
      </c>
      <c r="H32" s="391">
        <v>216</v>
      </c>
      <c r="I32" s="391">
        <v>41</v>
      </c>
      <c r="J32" s="77">
        <f t="shared" si="24"/>
        <v>5.2682926829268295</v>
      </c>
      <c r="K32" s="41">
        <v>20</v>
      </c>
      <c r="L32" s="72">
        <f t="shared" si="27"/>
        <v>277.3</v>
      </c>
      <c r="M32" s="43">
        <v>5546</v>
      </c>
      <c r="N32" s="72">
        <f t="shared" si="28"/>
        <v>14.111959287531807</v>
      </c>
      <c r="O32" s="44">
        <v>212</v>
      </c>
      <c r="P32" s="45">
        <v>42</v>
      </c>
      <c r="Q32" s="71">
        <f t="shared" si="18"/>
        <v>5.0476190476190474</v>
      </c>
      <c r="R32" s="520">
        <v>22</v>
      </c>
      <c r="S32" s="521">
        <f>T32/R32</f>
        <v>292.54545454545456</v>
      </c>
      <c r="T32" s="520">
        <v>6436</v>
      </c>
      <c r="U32" s="521">
        <f>T32/B32</f>
        <v>16.376590330788805</v>
      </c>
      <c r="V32" s="520">
        <v>63</v>
      </c>
      <c r="W32" s="520">
        <v>11</v>
      </c>
      <c r="X32" s="517">
        <f>V32/W32</f>
        <v>5.7272727272727275</v>
      </c>
      <c r="Y32" s="36">
        <f t="shared" si="25"/>
        <v>18050</v>
      </c>
      <c r="Z32" s="18">
        <f t="shared" si="7"/>
        <v>45.92875318066157</v>
      </c>
      <c r="AA32" s="19">
        <f t="shared" si="21"/>
        <v>491</v>
      </c>
      <c r="AB32" s="84">
        <f t="shared" si="22"/>
        <v>1.2493638676844783</v>
      </c>
      <c r="AC32" s="19">
        <f t="shared" si="10"/>
        <v>94</v>
      </c>
      <c r="AD32" s="20">
        <f t="shared" si="11"/>
        <v>65</v>
      </c>
      <c r="AE32" s="20">
        <f t="shared" si="12"/>
        <v>277.8905138339921</v>
      </c>
      <c r="AF32" s="64">
        <f t="shared" si="26"/>
        <v>0.7065962027794088</v>
      </c>
    </row>
    <row r="33" spans="1:32" s="128" customFormat="1" ht="15.75">
      <c r="A33" s="100" t="s">
        <v>17</v>
      </c>
      <c r="B33" s="100">
        <f>SUM(B21:B32)</f>
        <v>2972</v>
      </c>
      <c r="C33" s="100">
        <f>SUM(C21:C32)</f>
        <v>104</v>
      </c>
      <c r="D33" s="100">
        <f>SUM(D21:D31)</f>
        <v>253</v>
      </c>
      <c r="E33" s="142">
        <f>SUM(E21:E31)</f>
        <v>1846.6086956521738</v>
      </c>
      <c r="F33" s="100">
        <f>SUM(F21:F31)</f>
        <v>42472</v>
      </c>
      <c r="G33" s="102">
        <f t="shared" si="17"/>
        <v>14.2907133243607</v>
      </c>
      <c r="H33" s="101">
        <f>SUM(H21:H31)</f>
        <v>2142</v>
      </c>
      <c r="I33" s="101">
        <f>SUM(I21:I31)</f>
        <v>343</v>
      </c>
      <c r="J33" s="101">
        <f>H33/I33</f>
        <v>6.244897959183674</v>
      </c>
      <c r="K33" s="87">
        <f>SUM(K21:K31)</f>
        <v>220</v>
      </c>
      <c r="L33" s="87">
        <f>SUM(L21:L31)</f>
        <v>1861</v>
      </c>
      <c r="M33" s="87">
        <f>SUM(M21:M31)</f>
        <v>37220</v>
      </c>
      <c r="N33" s="102">
        <f>M33/B33</f>
        <v>12.523553162853297</v>
      </c>
      <c r="O33" s="101">
        <f>SUM(O21:O31)</f>
        <v>1978</v>
      </c>
      <c r="P33" s="101">
        <f>SUM(P21:P31)</f>
        <v>322</v>
      </c>
      <c r="Q33" s="103">
        <f>O33/P33</f>
        <v>6.142857142857143</v>
      </c>
      <c r="R33" s="87">
        <f>SUM(R21:R31)</f>
        <v>239</v>
      </c>
      <c r="S33" s="87">
        <f>SUM(S21:S31)</f>
        <v>1891.0813397129186</v>
      </c>
      <c r="T33" s="87">
        <f>SUM(T21:T31)</f>
        <v>41001</v>
      </c>
      <c r="U33" s="104">
        <f t="shared" si="19"/>
        <v>13.795760430686407</v>
      </c>
      <c r="V33" s="104">
        <f>SUM(V21:V31)</f>
        <v>1284</v>
      </c>
      <c r="W33" s="104">
        <f>SUM(W21:W31)</f>
        <v>215</v>
      </c>
      <c r="X33" s="104">
        <f t="shared" si="20"/>
        <v>5.972093023255814</v>
      </c>
      <c r="Y33" s="126">
        <f t="shared" si="25"/>
        <v>120693</v>
      </c>
      <c r="Z33" s="93">
        <f>Y33/B33</f>
        <v>40.610026917900406</v>
      </c>
      <c r="AA33" s="95">
        <f t="shared" si="21"/>
        <v>5404</v>
      </c>
      <c r="AB33" s="127">
        <f t="shared" si="22"/>
        <v>1.8183041722745625</v>
      </c>
      <c r="AC33" s="95">
        <f t="shared" si="10"/>
        <v>880</v>
      </c>
      <c r="AD33" s="97">
        <f>SUM(AD21:AD31)/11</f>
        <v>64.72727272727273</v>
      </c>
      <c r="AE33" s="97">
        <f t="shared" si="12"/>
        <v>1866.2300117883642</v>
      </c>
      <c r="AF33" s="98">
        <f>Z33/AD33</f>
        <v>0.6274021012596972</v>
      </c>
    </row>
    <row r="34" spans="1:32" s="120" customFormat="1" ht="15.75">
      <c r="A34" s="106" t="s">
        <v>11</v>
      </c>
      <c r="B34" s="107">
        <f>B20+B33</f>
        <v>4412</v>
      </c>
      <c r="C34" s="107">
        <f>C20+C33</f>
        <v>168</v>
      </c>
      <c r="D34" s="107">
        <f>D20+D33</f>
        <v>625</v>
      </c>
      <c r="E34" s="112">
        <f>E20+E33</f>
        <v>2800.7391304347825</v>
      </c>
      <c r="F34" s="107">
        <f>F20+F33</f>
        <v>64667</v>
      </c>
      <c r="G34" s="121">
        <f t="shared" si="17"/>
        <v>14.657071622846782</v>
      </c>
      <c r="H34" s="109">
        <f>SUM(H20,H33)</f>
        <v>3906</v>
      </c>
      <c r="I34" s="109">
        <f>SUM(I20,I33)</f>
        <v>601</v>
      </c>
      <c r="J34" s="122">
        <f>H34/I34</f>
        <v>6.499168053244592</v>
      </c>
      <c r="K34" s="111">
        <f>SUM(K20,K33)</f>
        <v>537</v>
      </c>
      <c r="L34" s="111">
        <f>SUM(L20,L33)</f>
        <v>2825.592847503374</v>
      </c>
      <c r="M34" s="111">
        <f>SUM(M20,M33)</f>
        <v>55431</v>
      </c>
      <c r="N34" s="112">
        <f>M34/B34</f>
        <v>12.563689936536719</v>
      </c>
      <c r="O34" s="113">
        <f>SUM(O20,O33)</f>
        <v>3921</v>
      </c>
      <c r="P34" s="113">
        <f>SUM(P20,P33)</f>
        <v>603</v>
      </c>
      <c r="Q34" s="112">
        <f>O34/P34</f>
        <v>6.502487562189055</v>
      </c>
      <c r="R34" s="111">
        <f>SUM(R20,R33)</f>
        <v>600</v>
      </c>
      <c r="S34" s="111">
        <f>SUM(S20,S33)</f>
        <v>2903.4500265816055</v>
      </c>
      <c r="T34" s="111">
        <f>SUM(T20,T33)</f>
        <v>62912</v>
      </c>
      <c r="U34" s="114">
        <f t="shared" si="19"/>
        <v>14.259292837715321</v>
      </c>
      <c r="V34" s="111">
        <f>SUM(V20,V33)</f>
        <v>3183</v>
      </c>
      <c r="W34" s="111">
        <f>SUM(W20,W33)</f>
        <v>441</v>
      </c>
      <c r="X34" s="111">
        <f t="shared" si="20"/>
        <v>7.217687074829932</v>
      </c>
      <c r="Y34" s="123">
        <f t="shared" si="25"/>
        <v>183010</v>
      </c>
      <c r="Z34" s="123">
        <f>Y34/B34</f>
        <v>41.48005439709882</v>
      </c>
      <c r="AA34" s="116">
        <f t="shared" si="21"/>
        <v>11010</v>
      </c>
      <c r="AB34" s="124">
        <f t="shared" si="22"/>
        <v>2.4954669084315504</v>
      </c>
      <c r="AC34" s="116">
        <f t="shared" si="10"/>
        <v>1645</v>
      </c>
      <c r="AD34" s="118">
        <f>SUM(AD20,AD33)/2</f>
        <v>65.17613636363637</v>
      </c>
      <c r="AE34" s="118">
        <f>SUM(AE20,AE33)</f>
        <v>2843.260668173254</v>
      </c>
      <c r="AF34" s="125">
        <f>Z34/AD34</f>
        <v>0.636430091002475</v>
      </c>
    </row>
  </sheetData>
  <sheetProtection/>
  <mergeCells count="4">
    <mergeCell ref="D1:J1"/>
    <mergeCell ref="K1:Q1"/>
    <mergeCell ref="R1:X1"/>
    <mergeCell ref="Y1:A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3"/>
  <sheetViews>
    <sheetView tabSelected="1" zoomScale="80" zoomScaleNormal="80" zoomScalePageLayoutView="0" workbookViewId="0" topLeftCell="A1">
      <selection activeCell="AA25" sqref="AA25"/>
    </sheetView>
  </sheetViews>
  <sheetFormatPr defaultColWidth="9.140625" defaultRowHeight="15"/>
  <cols>
    <col min="1" max="1" width="18.421875" style="1" customWidth="1"/>
    <col min="2" max="2" width="8.00390625" style="2" hidden="1" customWidth="1"/>
    <col min="3" max="4" width="7.57421875" style="2" hidden="1" customWidth="1"/>
    <col min="5" max="5" width="11.140625" style="145" hidden="1" customWidth="1"/>
    <col min="6" max="6" width="11.00390625" style="146" hidden="1" customWidth="1"/>
    <col min="7" max="7" width="8.00390625" style="2" hidden="1" customWidth="1"/>
    <col min="8" max="8" width="12.140625" style="148" hidden="1" customWidth="1"/>
    <col min="9" max="9" width="12.57421875" style="7" hidden="1" customWidth="1"/>
    <col min="10" max="10" width="7.00390625" style="2" customWidth="1"/>
    <col min="11" max="11" width="6.421875" style="2" customWidth="1"/>
    <col min="12" max="12" width="7.421875" style="56" customWidth="1"/>
    <col min="13" max="13" width="9.140625" style="2" customWidth="1"/>
    <col min="14" max="14" width="7.57421875" style="2" customWidth="1"/>
    <col min="15" max="15" width="7.00390625" style="2" customWidth="1"/>
    <col min="16" max="16" width="9.140625" style="2" customWidth="1"/>
    <col min="17" max="18" width="8.421875" style="2" customWidth="1"/>
    <col min="19" max="19" width="10.140625" style="2" customWidth="1"/>
    <col min="20" max="20" width="9.140625" style="2" customWidth="1"/>
    <col min="22" max="22" width="10.421875" style="144" customWidth="1"/>
    <col min="23" max="23" width="8.421875" style="0" customWidth="1"/>
    <col min="24" max="24" width="7.8515625" style="0" customWidth="1"/>
  </cols>
  <sheetData>
    <row r="1" spans="1:24" ht="15" customHeight="1">
      <c r="A1" s="551"/>
      <c r="B1" s="553" t="s">
        <v>57</v>
      </c>
      <c r="C1" s="554"/>
      <c r="D1" s="554"/>
      <c r="E1" s="554"/>
      <c r="F1" s="554"/>
      <c r="G1" s="554"/>
      <c r="H1" s="554"/>
      <c r="I1" s="555"/>
      <c r="J1" s="556" t="s">
        <v>139</v>
      </c>
      <c r="K1" s="557"/>
      <c r="L1" s="557"/>
      <c r="M1" s="557"/>
      <c r="N1" s="557"/>
      <c r="O1" s="557"/>
      <c r="P1" s="557"/>
      <c r="Q1" s="558"/>
      <c r="R1" s="559" t="s">
        <v>130</v>
      </c>
      <c r="S1" s="559"/>
      <c r="T1" s="559"/>
      <c r="U1" s="559"/>
      <c r="V1" s="559"/>
      <c r="W1" s="559"/>
      <c r="X1" s="338"/>
    </row>
    <row r="2" spans="1:24" ht="95.25" customHeight="1">
      <c r="A2" s="552"/>
      <c r="B2" s="282" t="s">
        <v>51</v>
      </c>
      <c r="C2" s="282" t="s">
        <v>72</v>
      </c>
      <c r="D2" s="283" t="s">
        <v>73</v>
      </c>
      <c r="E2" s="284" t="s">
        <v>74</v>
      </c>
      <c r="F2" s="285" t="s">
        <v>75</v>
      </c>
      <c r="G2" s="282" t="s">
        <v>76</v>
      </c>
      <c r="H2" s="286" t="s">
        <v>77</v>
      </c>
      <c r="I2" s="287" t="s">
        <v>78</v>
      </c>
      <c r="J2" s="288" t="s">
        <v>62</v>
      </c>
      <c r="K2" s="289" t="s">
        <v>72</v>
      </c>
      <c r="L2" s="290" t="s">
        <v>73</v>
      </c>
      <c r="M2" s="291" t="s">
        <v>74</v>
      </c>
      <c r="N2" s="292" t="s">
        <v>75</v>
      </c>
      <c r="O2" s="289" t="s">
        <v>76</v>
      </c>
      <c r="P2" s="293" t="s">
        <v>77</v>
      </c>
      <c r="Q2" s="294" t="s">
        <v>78</v>
      </c>
      <c r="R2" s="339" t="s">
        <v>141</v>
      </c>
      <c r="S2" s="339" t="s">
        <v>63</v>
      </c>
      <c r="T2" s="340" t="s">
        <v>60</v>
      </c>
      <c r="U2" s="339" t="s">
        <v>76</v>
      </c>
      <c r="V2" s="295" t="s">
        <v>61</v>
      </c>
      <c r="W2" s="295" t="s">
        <v>6</v>
      </c>
      <c r="X2" s="430" t="s">
        <v>131</v>
      </c>
    </row>
    <row r="3" spans="1:24" ht="15">
      <c r="A3" s="455" t="s">
        <v>121</v>
      </c>
      <c r="B3" s="296">
        <v>35006</v>
      </c>
      <c r="C3" s="297">
        <v>207</v>
      </c>
      <c r="D3" s="297">
        <v>189</v>
      </c>
      <c r="E3" s="298">
        <f aca="true" t="shared" si="0" ref="E3:E20">B3/C3</f>
        <v>169.11111111111111</v>
      </c>
      <c r="F3" s="299">
        <f aca="true" t="shared" si="1" ref="F3:F20">B3/D3</f>
        <v>185.21693121693121</v>
      </c>
      <c r="G3" s="297">
        <v>1619</v>
      </c>
      <c r="H3" s="300">
        <f aca="true" t="shared" si="2" ref="H3:H20">G3/C3</f>
        <v>7.821256038647343</v>
      </c>
      <c r="I3" s="301">
        <f aca="true" t="shared" si="3" ref="I3:I20">G3/D3</f>
        <v>8.566137566137566</v>
      </c>
      <c r="J3" s="302">
        <v>6109</v>
      </c>
      <c r="K3" s="302">
        <v>43</v>
      </c>
      <c r="L3" s="303">
        <v>44</v>
      </c>
      <c r="M3" s="304">
        <f aca="true" t="shared" si="4" ref="M3:M19">J3/K3</f>
        <v>142.06976744186048</v>
      </c>
      <c r="N3" s="305">
        <f aca="true" t="shared" si="5" ref="N3:N20">J3/L3</f>
        <v>138.8409090909091</v>
      </c>
      <c r="O3" s="306">
        <v>319</v>
      </c>
      <c r="P3" s="304">
        <f aca="true" t="shared" si="6" ref="P3:P21">O3/K3</f>
        <v>7.4186046511627906</v>
      </c>
      <c r="Q3" s="305">
        <f>O3/L3</f>
        <v>7.25</v>
      </c>
      <c r="R3" s="393">
        <v>43</v>
      </c>
      <c r="S3" s="307">
        <f>SUM('1 кв. 2019'!Y3,'2 кв. 2019'!Y3,' 3.2019'!Y3,'4 кв. 2019'!Y3)</f>
        <v>6109</v>
      </c>
      <c r="T3" s="308">
        <f>S3/R3</f>
        <v>142.06976744186048</v>
      </c>
      <c r="U3" s="307">
        <f>SUM('1 кв. 2019'!AA3,'2 кв. 2019'!AA3,' 3.2019'!AA3,'4 кв. 2019'!AA3)</f>
        <v>319</v>
      </c>
      <c r="V3" s="307">
        <f>U3/R3</f>
        <v>7.4186046511627906</v>
      </c>
      <c r="W3" s="307">
        <f>SUM('1 кв. 2019'!AC3,'2 кв. 2019'!AC3,' 3.2019'!AC3,'4 кв. 2019'!AC3)</f>
        <v>101</v>
      </c>
      <c r="X3" s="431">
        <f>O3/L3</f>
        <v>7.25</v>
      </c>
    </row>
    <row r="4" spans="1:24" ht="15">
      <c r="A4" s="455" t="s">
        <v>97</v>
      </c>
      <c r="B4" s="309">
        <v>37753</v>
      </c>
      <c r="C4" s="310">
        <v>225</v>
      </c>
      <c r="D4" s="310">
        <v>225</v>
      </c>
      <c r="E4" s="298">
        <f t="shared" si="0"/>
        <v>167.79111111111112</v>
      </c>
      <c r="F4" s="299">
        <f t="shared" si="1"/>
        <v>167.79111111111112</v>
      </c>
      <c r="G4" s="310">
        <v>2227</v>
      </c>
      <c r="H4" s="300">
        <f t="shared" si="2"/>
        <v>9.897777777777778</v>
      </c>
      <c r="I4" s="301">
        <f t="shared" si="3"/>
        <v>9.897777777777778</v>
      </c>
      <c r="J4" s="303">
        <v>14743</v>
      </c>
      <c r="K4" s="303">
        <v>82</v>
      </c>
      <c r="L4" s="303">
        <v>81</v>
      </c>
      <c r="M4" s="304">
        <f t="shared" si="4"/>
        <v>179.79268292682926</v>
      </c>
      <c r="N4" s="305">
        <f t="shared" si="5"/>
        <v>182.01234567901236</v>
      </c>
      <c r="O4" s="306">
        <v>1052</v>
      </c>
      <c r="P4" s="304">
        <f t="shared" si="6"/>
        <v>12.829268292682928</v>
      </c>
      <c r="Q4" s="305">
        <f aca="true" t="shared" si="7" ref="Q4:Q19">O4/L4</f>
        <v>12.987654320987655</v>
      </c>
      <c r="R4" s="393">
        <v>82</v>
      </c>
      <c r="S4" s="307">
        <f>SUM('1 кв. 2019'!Y4,'2 кв. 2019'!Y4,' 3.2019'!Y4,'4 кв. 2019'!Y4)</f>
        <v>14743</v>
      </c>
      <c r="T4" s="308">
        <f aca="true" t="shared" si="8" ref="T4:T19">S4/R4</f>
        <v>179.79268292682926</v>
      </c>
      <c r="U4" s="307">
        <f>SUM('1 кв. 2019'!AA4,'2 кв. 2019'!AA4,' 3.2019'!AA4,'4 кв. 2019'!AA4)</f>
        <v>1052</v>
      </c>
      <c r="V4" s="307">
        <f aca="true" t="shared" si="9" ref="V4:V15">U4/R4</f>
        <v>12.829268292682928</v>
      </c>
      <c r="W4" s="307">
        <f>SUM('1 кв. 2019'!AC4,'2 кв. 2019'!AC4,' 3.2019'!AC4,'4 кв. 2019'!AC4)</f>
        <v>251</v>
      </c>
      <c r="X4" s="431">
        <f aca="true" t="shared" si="10" ref="X4:X32">O4/L4</f>
        <v>12.987654320987655</v>
      </c>
    </row>
    <row r="5" spans="1:24" ht="15">
      <c r="A5" s="455" t="s">
        <v>118</v>
      </c>
      <c r="B5" s="296">
        <v>22709</v>
      </c>
      <c r="C5" s="297">
        <v>132</v>
      </c>
      <c r="D5" s="297">
        <v>132</v>
      </c>
      <c r="E5" s="298">
        <f t="shared" si="0"/>
        <v>172.03787878787878</v>
      </c>
      <c r="F5" s="299">
        <f t="shared" si="1"/>
        <v>172.03787878787878</v>
      </c>
      <c r="G5" s="297">
        <v>1138</v>
      </c>
      <c r="H5" s="300">
        <f t="shared" si="2"/>
        <v>8.621212121212121</v>
      </c>
      <c r="I5" s="301">
        <f t="shared" si="3"/>
        <v>8.621212121212121</v>
      </c>
      <c r="J5" s="302">
        <v>12316</v>
      </c>
      <c r="K5" s="302">
        <v>80</v>
      </c>
      <c r="L5" s="303">
        <v>80</v>
      </c>
      <c r="M5" s="304">
        <f t="shared" si="4"/>
        <v>153.95</v>
      </c>
      <c r="N5" s="305">
        <f t="shared" si="5"/>
        <v>153.95</v>
      </c>
      <c r="O5" s="306">
        <v>1162</v>
      </c>
      <c r="P5" s="304">
        <f t="shared" si="6"/>
        <v>14.525</v>
      </c>
      <c r="Q5" s="305">
        <f t="shared" si="7"/>
        <v>14.525</v>
      </c>
      <c r="R5" s="393">
        <v>80</v>
      </c>
      <c r="S5" s="307">
        <f>SUM('1 кв. 2019'!Y5,'2 кв. 2019'!Y5,' 3.2019'!Y5,'4 кв. 2019'!Y5)</f>
        <v>12316</v>
      </c>
      <c r="T5" s="308">
        <f t="shared" si="8"/>
        <v>153.95</v>
      </c>
      <c r="U5" s="307">
        <f>SUM('1 кв. 2019'!AA5,'2 кв. 2019'!AA5,' 3.2019'!AA5,'4 кв. 2019'!AA5)</f>
        <v>1162</v>
      </c>
      <c r="V5" s="307">
        <f t="shared" si="9"/>
        <v>14.525</v>
      </c>
      <c r="W5" s="307">
        <f>SUM('1 кв. 2019'!AC5,'2 кв. 2019'!AC5,' 3.2019'!AC5,'4 кв. 2019'!AC5)</f>
        <v>120</v>
      </c>
      <c r="X5" s="431">
        <f t="shared" si="10"/>
        <v>14.525</v>
      </c>
    </row>
    <row r="6" spans="1:24" ht="15">
      <c r="A6" s="455" t="s">
        <v>122</v>
      </c>
      <c r="B6" s="309">
        <v>39378</v>
      </c>
      <c r="C6" s="310">
        <v>220</v>
      </c>
      <c r="D6" s="310">
        <v>203</v>
      </c>
      <c r="E6" s="298">
        <f t="shared" si="0"/>
        <v>178.9909090909091</v>
      </c>
      <c r="F6" s="299">
        <f t="shared" si="1"/>
        <v>193.98029556650246</v>
      </c>
      <c r="G6" s="310">
        <v>3061</v>
      </c>
      <c r="H6" s="300">
        <f t="shared" si="2"/>
        <v>13.913636363636364</v>
      </c>
      <c r="I6" s="301">
        <f t="shared" si="3"/>
        <v>15.078817733990148</v>
      </c>
      <c r="J6" s="303">
        <v>5174</v>
      </c>
      <c r="K6" s="303">
        <v>37</v>
      </c>
      <c r="L6" s="303">
        <v>44</v>
      </c>
      <c r="M6" s="304">
        <f t="shared" si="4"/>
        <v>139.83783783783784</v>
      </c>
      <c r="N6" s="305">
        <f t="shared" si="5"/>
        <v>117.5909090909091</v>
      </c>
      <c r="O6" s="306">
        <v>635</v>
      </c>
      <c r="P6" s="304">
        <f t="shared" si="6"/>
        <v>17.16216216216216</v>
      </c>
      <c r="Q6" s="305">
        <f t="shared" si="7"/>
        <v>14.431818181818182</v>
      </c>
      <c r="R6" s="393">
        <v>37</v>
      </c>
      <c r="S6" s="307">
        <f>SUM('1 кв. 2019'!Y6,'2 кв. 2019'!Y6,' 3.2019'!Y6,'4 кв. 2019'!Y6)</f>
        <v>5174</v>
      </c>
      <c r="T6" s="308">
        <f t="shared" si="8"/>
        <v>139.83783783783784</v>
      </c>
      <c r="U6" s="307">
        <f>SUM('1 кв. 2019'!AA6,'2 кв. 2019'!AA6,' 3.2019'!AA6,'4 кв. 2019'!AA6)</f>
        <v>635</v>
      </c>
      <c r="V6" s="307">
        <f t="shared" si="9"/>
        <v>17.16216216216216</v>
      </c>
      <c r="W6" s="307">
        <f>SUM('1 кв. 2019'!AC6,'2 кв. 2019'!AC6,' 3.2019'!AC6,'4 кв. 2019'!AC6)</f>
        <v>103</v>
      </c>
      <c r="X6" s="431">
        <f t="shared" si="10"/>
        <v>14.431818181818182</v>
      </c>
    </row>
    <row r="7" spans="1:24" ht="15">
      <c r="A7" s="455" t="s">
        <v>22</v>
      </c>
      <c r="B7" s="296">
        <v>27876</v>
      </c>
      <c r="C7" s="297">
        <v>150</v>
      </c>
      <c r="D7" s="297">
        <v>137</v>
      </c>
      <c r="E7" s="298">
        <f t="shared" si="0"/>
        <v>185.84</v>
      </c>
      <c r="F7" s="299">
        <f t="shared" si="1"/>
        <v>203.47445255474452</v>
      </c>
      <c r="G7" s="296">
        <v>817</v>
      </c>
      <c r="H7" s="300">
        <f t="shared" si="2"/>
        <v>5.446666666666666</v>
      </c>
      <c r="I7" s="301">
        <f t="shared" si="3"/>
        <v>5.963503649635037</v>
      </c>
      <c r="J7" s="302">
        <v>2365</v>
      </c>
      <c r="K7" s="302">
        <v>15</v>
      </c>
      <c r="L7" s="303">
        <v>14</v>
      </c>
      <c r="M7" s="304">
        <f t="shared" si="4"/>
        <v>157.66666666666666</v>
      </c>
      <c r="N7" s="305">
        <f t="shared" si="5"/>
        <v>168.92857142857142</v>
      </c>
      <c r="O7" s="306">
        <v>196</v>
      </c>
      <c r="P7" s="304">
        <f t="shared" si="6"/>
        <v>13.066666666666666</v>
      </c>
      <c r="Q7" s="305">
        <f t="shared" si="7"/>
        <v>14</v>
      </c>
      <c r="R7" s="393">
        <v>15</v>
      </c>
      <c r="S7" s="307">
        <f>SUM('1 кв. 2019'!Y7,'2 кв. 2019'!Y7,' 3.2019'!Y7,'4 кв. 2019'!Y7)</f>
        <v>2365</v>
      </c>
      <c r="T7" s="308">
        <f t="shared" si="8"/>
        <v>157.66666666666666</v>
      </c>
      <c r="U7" s="307">
        <f>SUM('1 кв. 2019'!AA7,'2 кв. 2019'!AA7,' 3.2019'!AA7,'4 кв. 2019'!AA7)</f>
        <v>196</v>
      </c>
      <c r="V7" s="307">
        <f t="shared" si="9"/>
        <v>13.066666666666666</v>
      </c>
      <c r="W7" s="307">
        <f>SUM('1 кв. 2019'!AC7,'2 кв. 2019'!AC7,' 3.2019'!AC7,'4 кв. 2019'!AC7)</f>
        <v>27</v>
      </c>
      <c r="X7" s="431">
        <f t="shared" si="10"/>
        <v>14</v>
      </c>
    </row>
    <row r="8" spans="1:24" ht="15">
      <c r="A8" s="455" t="s">
        <v>102</v>
      </c>
      <c r="B8" s="309">
        <v>3241</v>
      </c>
      <c r="C8" s="310">
        <v>20</v>
      </c>
      <c r="D8" s="310">
        <v>16</v>
      </c>
      <c r="E8" s="298">
        <f t="shared" si="0"/>
        <v>162.05</v>
      </c>
      <c r="F8" s="299">
        <f t="shared" si="1"/>
        <v>202.5625</v>
      </c>
      <c r="G8" s="310">
        <v>268</v>
      </c>
      <c r="H8" s="300">
        <f t="shared" si="2"/>
        <v>13.4</v>
      </c>
      <c r="I8" s="301">
        <f t="shared" si="3"/>
        <v>16.75</v>
      </c>
      <c r="J8" s="303">
        <v>35311</v>
      </c>
      <c r="K8" s="303">
        <v>230</v>
      </c>
      <c r="L8" s="303">
        <v>230</v>
      </c>
      <c r="M8" s="304">
        <f t="shared" si="4"/>
        <v>153.52608695652174</v>
      </c>
      <c r="N8" s="305">
        <f t="shared" si="5"/>
        <v>153.52608695652174</v>
      </c>
      <c r="O8" s="306">
        <v>3558</v>
      </c>
      <c r="P8" s="304">
        <f t="shared" si="6"/>
        <v>15.469565217391304</v>
      </c>
      <c r="Q8" s="305">
        <f t="shared" si="7"/>
        <v>15.469565217391304</v>
      </c>
      <c r="R8" s="393">
        <v>230</v>
      </c>
      <c r="S8" s="307">
        <f>SUM('1 кв. 2019'!Y8,'2 кв. 2019'!Y8,' 3.2019'!Y8,'4 кв. 2019'!Y8)</f>
        <v>35310</v>
      </c>
      <c r="T8" s="308">
        <f t="shared" si="8"/>
        <v>153.52173913043478</v>
      </c>
      <c r="U8" s="307">
        <f>SUM('1 кв. 2019'!AA8,'2 кв. 2019'!AA8,' 3.2019'!AA8,'4 кв. 2019'!AA8)</f>
        <v>3558</v>
      </c>
      <c r="V8" s="307">
        <f t="shared" si="9"/>
        <v>15.469565217391304</v>
      </c>
      <c r="W8" s="307">
        <f>SUM('1 кв. 2019'!AC8,'2 кв. 2019'!AC8,' 3.2019'!AC8,'4 кв. 2019'!AC8)</f>
        <v>392</v>
      </c>
      <c r="X8" s="431">
        <f t="shared" si="10"/>
        <v>15.469565217391304</v>
      </c>
    </row>
    <row r="9" spans="1:24" ht="15">
      <c r="A9" s="455" t="s">
        <v>119</v>
      </c>
      <c r="B9" s="296">
        <v>5415</v>
      </c>
      <c r="C9" s="297">
        <v>29</v>
      </c>
      <c r="D9" s="297">
        <v>29</v>
      </c>
      <c r="E9" s="298">
        <f t="shared" si="0"/>
        <v>186.72413793103448</v>
      </c>
      <c r="F9" s="299">
        <f t="shared" si="1"/>
        <v>186.72413793103448</v>
      </c>
      <c r="G9" s="297">
        <v>557</v>
      </c>
      <c r="H9" s="300">
        <f t="shared" si="2"/>
        <v>19.20689655172414</v>
      </c>
      <c r="I9" s="301">
        <f t="shared" si="3"/>
        <v>19.20689655172414</v>
      </c>
      <c r="J9" s="302">
        <v>26720</v>
      </c>
      <c r="K9" s="302">
        <v>143</v>
      </c>
      <c r="L9" s="303">
        <v>143</v>
      </c>
      <c r="M9" s="311">
        <f t="shared" si="4"/>
        <v>186.85314685314685</v>
      </c>
      <c r="N9" s="305">
        <f t="shared" si="5"/>
        <v>186.85314685314685</v>
      </c>
      <c r="O9" s="306">
        <v>1623</v>
      </c>
      <c r="P9" s="304">
        <f t="shared" si="6"/>
        <v>11.34965034965035</v>
      </c>
      <c r="Q9" s="305">
        <f t="shared" si="7"/>
        <v>11.34965034965035</v>
      </c>
      <c r="R9" s="393">
        <v>143</v>
      </c>
      <c r="S9" s="307">
        <f>SUM('1 кв. 2019'!Y9,'2 кв. 2019'!Y9,' 3.2019'!Y9,'4 кв. 2019'!Y9)</f>
        <v>26720</v>
      </c>
      <c r="T9" s="308">
        <f t="shared" si="8"/>
        <v>186.85314685314685</v>
      </c>
      <c r="U9" s="307">
        <f>SUM('1 кв. 2019'!AA9,'2 кв. 2019'!AA9,' 3.2019'!AA9,'4 кв. 2019'!AA9)</f>
        <v>1623</v>
      </c>
      <c r="V9" s="307">
        <f t="shared" si="9"/>
        <v>11.34965034965035</v>
      </c>
      <c r="W9" s="307">
        <f>SUM('1 кв. 2019'!AC9,'2 кв. 2019'!AC9,' 3.2019'!AC9,'4 кв. 2019'!AC9)</f>
        <v>284</v>
      </c>
      <c r="X9" s="431">
        <f t="shared" si="10"/>
        <v>11.34965034965035</v>
      </c>
    </row>
    <row r="10" spans="1:24" ht="15">
      <c r="A10" s="455" t="s">
        <v>117</v>
      </c>
      <c r="B10" s="309">
        <v>5809</v>
      </c>
      <c r="C10" s="310">
        <v>34</v>
      </c>
      <c r="D10" s="310">
        <v>31</v>
      </c>
      <c r="E10" s="298">
        <f t="shared" si="0"/>
        <v>170.85294117647058</v>
      </c>
      <c r="F10" s="299">
        <f t="shared" si="1"/>
        <v>187.38709677419354</v>
      </c>
      <c r="G10" s="310">
        <v>447</v>
      </c>
      <c r="H10" s="300">
        <f t="shared" si="2"/>
        <v>13.147058823529411</v>
      </c>
      <c r="I10" s="301">
        <f t="shared" si="3"/>
        <v>14.419354838709678</v>
      </c>
      <c r="J10" s="303">
        <v>11076</v>
      </c>
      <c r="K10" s="303">
        <v>70</v>
      </c>
      <c r="L10" s="303">
        <v>69</v>
      </c>
      <c r="M10" s="304">
        <f t="shared" si="4"/>
        <v>158.22857142857143</v>
      </c>
      <c r="N10" s="305">
        <f t="shared" si="5"/>
        <v>160.52173913043478</v>
      </c>
      <c r="O10" s="306">
        <v>1525</v>
      </c>
      <c r="P10" s="304">
        <f t="shared" si="6"/>
        <v>21.785714285714285</v>
      </c>
      <c r="Q10" s="305">
        <f t="shared" si="7"/>
        <v>22.10144927536232</v>
      </c>
      <c r="R10" s="393">
        <v>70</v>
      </c>
      <c r="S10" s="307">
        <f>SUM('1 кв. 2019'!Y10,'2 кв. 2019'!Y10,' 3.2019'!Y10,'4 кв. 2019'!Y10)</f>
        <v>11076</v>
      </c>
      <c r="T10" s="308">
        <f t="shared" si="8"/>
        <v>158.22857142857143</v>
      </c>
      <c r="U10" s="307">
        <f>SUM('1 кв. 2019'!AA10,'2 кв. 2019'!AA10,' 3.2019'!AA10,'4 кв. 2019'!AA10)</f>
        <v>1525</v>
      </c>
      <c r="V10" s="307">
        <f t="shared" si="9"/>
        <v>21.785714285714285</v>
      </c>
      <c r="W10" s="307">
        <f>SUM('1 кв. 2019'!AC10,'2 кв. 2019'!AC10,' 3.2019'!AC10,'4 кв. 2019'!AC10)</f>
        <v>163</v>
      </c>
      <c r="X10" s="431">
        <f>O10/L10</f>
        <v>22.10144927536232</v>
      </c>
    </row>
    <row r="11" spans="1:24" ht="15">
      <c r="A11" s="455" t="s">
        <v>114</v>
      </c>
      <c r="B11" s="296">
        <v>3707</v>
      </c>
      <c r="C11" s="297">
        <v>19</v>
      </c>
      <c r="D11" s="297">
        <v>19</v>
      </c>
      <c r="E11" s="298">
        <f t="shared" si="0"/>
        <v>195.10526315789474</v>
      </c>
      <c r="F11" s="299">
        <f t="shared" si="1"/>
        <v>195.10526315789474</v>
      </c>
      <c r="G11" s="297">
        <v>388</v>
      </c>
      <c r="H11" s="300">
        <f t="shared" si="2"/>
        <v>20.42105263157895</v>
      </c>
      <c r="I11" s="301">
        <f t="shared" si="3"/>
        <v>20.42105263157895</v>
      </c>
      <c r="J11" s="302">
        <v>15656</v>
      </c>
      <c r="K11" s="302">
        <v>98</v>
      </c>
      <c r="L11" s="303">
        <v>101</v>
      </c>
      <c r="M11" s="311">
        <f t="shared" si="4"/>
        <v>159.75510204081633</v>
      </c>
      <c r="N11" s="305">
        <f t="shared" si="5"/>
        <v>155.009900990099</v>
      </c>
      <c r="O11" s="306">
        <v>718</v>
      </c>
      <c r="P11" s="304">
        <f t="shared" si="6"/>
        <v>7.326530612244898</v>
      </c>
      <c r="Q11" s="312">
        <f t="shared" si="7"/>
        <v>7.108910891089109</v>
      </c>
      <c r="R11" s="393">
        <v>98</v>
      </c>
      <c r="S11" s="307">
        <f>SUM('1 кв. 2019'!Y11,'2 кв. 2019'!Y11,' 3.2019'!Y11,'4 кв. 2019'!Y11)</f>
        <v>15656</v>
      </c>
      <c r="T11" s="308">
        <f t="shared" si="8"/>
        <v>159.75510204081633</v>
      </c>
      <c r="U11" s="307">
        <f>SUM('1 кв. 2019'!AA11,'2 кв. 2019'!AA11,' 3.2019'!AA11,'4 кв. 2019'!AA11)</f>
        <v>718</v>
      </c>
      <c r="V11" s="307">
        <f t="shared" si="9"/>
        <v>7.326530612244898</v>
      </c>
      <c r="W11" s="307">
        <f>SUM('1 кв. 2019'!AC11,'2 кв. 2019'!AC11,' 3.2019'!AC11,'4 кв. 2019'!AC11)</f>
        <v>87</v>
      </c>
      <c r="X11" s="431">
        <f t="shared" si="10"/>
        <v>7.108910891089109</v>
      </c>
    </row>
    <row r="12" spans="1:24" ht="15">
      <c r="A12" s="455" t="s">
        <v>116</v>
      </c>
      <c r="B12" s="309">
        <v>2390</v>
      </c>
      <c r="C12" s="310">
        <v>20</v>
      </c>
      <c r="D12" s="310">
        <v>19</v>
      </c>
      <c r="E12" s="298">
        <f t="shared" si="0"/>
        <v>119.5</v>
      </c>
      <c r="F12" s="299">
        <f t="shared" si="1"/>
        <v>125.78947368421052</v>
      </c>
      <c r="G12" s="310">
        <v>255</v>
      </c>
      <c r="H12" s="300">
        <f t="shared" si="2"/>
        <v>12.75</v>
      </c>
      <c r="I12" s="301">
        <f t="shared" si="3"/>
        <v>13.421052631578947</v>
      </c>
      <c r="J12" s="303">
        <v>6593</v>
      </c>
      <c r="K12" s="303">
        <v>51</v>
      </c>
      <c r="L12" s="303">
        <v>48</v>
      </c>
      <c r="M12" s="304">
        <f t="shared" si="4"/>
        <v>129.27450980392157</v>
      </c>
      <c r="N12" s="305">
        <f t="shared" si="5"/>
        <v>137.35416666666666</v>
      </c>
      <c r="O12" s="306">
        <v>902</v>
      </c>
      <c r="P12" s="304">
        <f t="shared" si="6"/>
        <v>17.686274509803923</v>
      </c>
      <c r="Q12" s="305">
        <f t="shared" si="7"/>
        <v>18.791666666666668</v>
      </c>
      <c r="R12" s="393">
        <v>51</v>
      </c>
      <c r="S12" s="307">
        <f>SUM('1 кв. 2019'!Y12,'2 кв. 2019'!Y12,' 3.2019'!Y12,'4 кв. 2019'!Y12)</f>
        <v>6593</v>
      </c>
      <c r="T12" s="308">
        <f t="shared" si="8"/>
        <v>129.27450980392157</v>
      </c>
      <c r="U12" s="307">
        <f>SUM('1 кв. 2019'!AA12,'2 кв. 2019'!AA12,' 3.2019'!AA12,'4 кв. 2019'!AA12)</f>
        <v>902</v>
      </c>
      <c r="V12" s="307">
        <f t="shared" si="9"/>
        <v>17.686274509803923</v>
      </c>
      <c r="W12" s="307">
        <f>SUM('1 кв. 2019'!AC12,'2 кв. 2019'!AC12,' 3.2019'!AC12,'4 кв. 2019'!AC12)</f>
        <v>231</v>
      </c>
      <c r="X12" s="431">
        <f t="shared" si="10"/>
        <v>18.791666666666668</v>
      </c>
    </row>
    <row r="13" spans="1:24" ht="15">
      <c r="A13" s="455" t="s">
        <v>99</v>
      </c>
      <c r="B13" s="296">
        <v>2236</v>
      </c>
      <c r="C13" s="297">
        <v>20</v>
      </c>
      <c r="D13" s="297">
        <v>20</v>
      </c>
      <c r="E13" s="298">
        <f t="shared" si="0"/>
        <v>111.8</v>
      </c>
      <c r="F13" s="299">
        <f t="shared" si="1"/>
        <v>111.8</v>
      </c>
      <c r="G13" s="297">
        <v>421</v>
      </c>
      <c r="H13" s="300">
        <f t="shared" si="2"/>
        <v>21.05</v>
      </c>
      <c r="I13" s="301">
        <f t="shared" si="3"/>
        <v>21.05</v>
      </c>
      <c r="J13" s="302">
        <v>2229</v>
      </c>
      <c r="K13" s="302">
        <v>15</v>
      </c>
      <c r="L13" s="303">
        <v>15</v>
      </c>
      <c r="M13" s="311">
        <f t="shared" si="4"/>
        <v>148.6</v>
      </c>
      <c r="N13" s="305">
        <f t="shared" si="5"/>
        <v>148.6</v>
      </c>
      <c r="O13" s="306">
        <v>460</v>
      </c>
      <c r="P13" s="304">
        <f t="shared" si="6"/>
        <v>30.666666666666668</v>
      </c>
      <c r="Q13" s="312">
        <f t="shared" si="7"/>
        <v>30.666666666666668</v>
      </c>
      <c r="R13" s="393">
        <v>15</v>
      </c>
      <c r="S13" s="307">
        <f>SUM('1 кв. 2019'!Y13,'2 кв. 2019'!Y13,' 3.2019'!Y13,'4 кв. 2019'!Y13)</f>
        <v>2229</v>
      </c>
      <c r="T13" s="308">
        <f t="shared" si="8"/>
        <v>148.6</v>
      </c>
      <c r="U13" s="307">
        <f>SUM('1 кв. 2019'!AA13,'2 кв. 2019'!AA13,' 3.2019'!AA13,'4 кв. 2019'!AA13)</f>
        <v>460</v>
      </c>
      <c r="V13" s="307">
        <f t="shared" si="9"/>
        <v>30.666666666666668</v>
      </c>
      <c r="W13" s="307">
        <f>SUM('1 кв. 2019'!AC13,'2 кв. 2019'!AC13,' 3.2019'!AC13,'4 кв. 2019'!AC13)</f>
        <v>61</v>
      </c>
      <c r="X13" s="431">
        <f t="shared" si="10"/>
        <v>30.666666666666668</v>
      </c>
    </row>
    <row r="14" spans="1:24" ht="15">
      <c r="A14" s="455" t="s">
        <v>120</v>
      </c>
      <c r="B14" s="310"/>
      <c r="C14" s="310"/>
      <c r="D14" s="310"/>
      <c r="E14" s="298" t="e">
        <f t="shared" si="0"/>
        <v>#DIV/0!</v>
      </c>
      <c r="F14" s="299" t="e">
        <f t="shared" si="1"/>
        <v>#DIV/0!</v>
      </c>
      <c r="G14" s="310"/>
      <c r="H14" s="300" t="e">
        <f t="shared" si="2"/>
        <v>#DIV/0!</v>
      </c>
      <c r="I14" s="301" t="e">
        <f t="shared" si="3"/>
        <v>#DIV/0!</v>
      </c>
      <c r="J14" s="303">
        <v>7406</v>
      </c>
      <c r="K14" s="303">
        <v>44</v>
      </c>
      <c r="L14" s="303">
        <v>45</v>
      </c>
      <c r="M14" s="304">
        <f t="shared" si="4"/>
        <v>168.3181818181818</v>
      </c>
      <c r="N14" s="305">
        <f t="shared" si="5"/>
        <v>164.57777777777778</v>
      </c>
      <c r="O14" s="306">
        <v>243</v>
      </c>
      <c r="P14" s="304">
        <f t="shared" si="6"/>
        <v>5.5227272727272725</v>
      </c>
      <c r="Q14" s="305">
        <f t="shared" si="7"/>
        <v>5.4</v>
      </c>
      <c r="R14" s="393">
        <v>44</v>
      </c>
      <c r="S14" s="307">
        <f>SUM('1 кв. 2019'!Y14,'2 кв. 2019'!Y14,' 3.2019'!Y14,'4 кв. 2019'!Y14)</f>
        <v>7406</v>
      </c>
      <c r="T14" s="308">
        <f t="shared" si="8"/>
        <v>168.3181818181818</v>
      </c>
      <c r="U14" s="307">
        <f>SUM('1 кв. 2019'!AA14,'2 кв. 2019'!AA14,' 3.2019'!AA14,'4 кв. 2019'!AA14)</f>
        <v>243</v>
      </c>
      <c r="V14" s="307">
        <f t="shared" si="9"/>
        <v>5.5227272727272725</v>
      </c>
      <c r="W14" s="307">
        <f>SUM('1 кв. 2019'!AC14,'2 кв. 2019'!AC14,' 3.2019'!AC14,'4 кв. 2019'!AC14)</f>
        <v>46</v>
      </c>
      <c r="X14" s="431">
        <f t="shared" si="10"/>
        <v>5.4</v>
      </c>
    </row>
    <row r="15" spans="1:24" ht="15">
      <c r="A15" s="455" t="s">
        <v>100</v>
      </c>
      <c r="B15" s="313">
        <f>SUM(B3:B14)</f>
        <v>185520</v>
      </c>
      <c r="C15" s="313">
        <f>SUM(C3:C14)</f>
        <v>1076</v>
      </c>
      <c r="D15" s="313">
        <f>SUM(D3:D14)</f>
        <v>1020</v>
      </c>
      <c r="E15" s="314">
        <f t="shared" si="0"/>
        <v>172.4163568773234</v>
      </c>
      <c r="F15" s="315">
        <f t="shared" si="1"/>
        <v>181.88235294117646</v>
      </c>
      <c r="G15" s="313">
        <f>SUM(G3:G14)</f>
        <v>11198</v>
      </c>
      <c r="H15" s="316">
        <f t="shared" si="2"/>
        <v>10.407063197026023</v>
      </c>
      <c r="I15" s="317">
        <f t="shared" si="3"/>
        <v>10.97843137254902</v>
      </c>
      <c r="J15" s="302">
        <v>16586</v>
      </c>
      <c r="K15" s="302">
        <v>90</v>
      </c>
      <c r="L15" s="303">
        <v>84</v>
      </c>
      <c r="M15" s="304">
        <f t="shared" si="4"/>
        <v>184.2888888888889</v>
      </c>
      <c r="N15" s="305">
        <f t="shared" si="5"/>
        <v>197.45238095238096</v>
      </c>
      <c r="O15" s="306">
        <v>1021</v>
      </c>
      <c r="P15" s="304">
        <f t="shared" si="6"/>
        <v>11.344444444444445</v>
      </c>
      <c r="Q15" s="305">
        <f t="shared" si="7"/>
        <v>12.154761904761905</v>
      </c>
      <c r="R15" s="393">
        <v>90</v>
      </c>
      <c r="S15" s="307">
        <f>SUM('1 кв. 2019'!Y15,'2 кв. 2019'!Y15,' 3.2019'!Y15,'4 кв. 2019'!Y15)</f>
        <v>16586</v>
      </c>
      <c r="T15" s="308">
        <f t="shared" si="8"/>
        <v>184.2888888888889</v>
      </c>
      <c r="U15" s="307">
        <f>SUM('1 кв. 2019'!AA15,'2 кв. 2019'!AA15,' 3.2019'!AA15,'4 кв. 2019'!AA15)</f>
        <v>1021</v>
      </c>
      <c r="V15" s="307">
        <f t="shared" si="9"/>
        <v>11.344444444444445</v>
      </c>
      <c r="W15" s="307">
        <f>SUM('1 кв. 2019'!AC15,'2 кв. 2019'!AC15,' 3.2019'!AC15,'4 кв. 2019'!AC15)</f>
        <v>183</v>
      </c>
      <c r="X15" s="431">
        <f t="shared" si="10"/>
        <v>12.154761904761905</v>
      </c>
    </row>
    <row r="16" spans="1:24" ht="15">
      <c r="A16" s="455" t="s">
        <v>101</v>
      </c>
      <c r="B16" s="296">
        <v>26798</v>
      </c>
      <c r="C16" s="297">
        <v>205</v>
      </c>
      <c r="D16" s="297">
        <v>175</v>
      </c>
      <c r="E16" s="298">
        <f t="shared" si="0"/>
        <v>130.7219512195122</v>
      </c>
      <c r="F16" s="299">
        <f t="shared" si="1"/>
        <v>153.13142857142856</v>
      </c>
      <c r="G16" s="297">
        <v>5018</v>
      </c>
      <c r="H16" s="300">
        <f t="shared" si="2"/>
        <v>24.478048780487804</v>
      </c>
      <c r="I16" s="301">
        <f t="shared" si="3"/>
        <v>28.674285714285713</v>
      </c>
      <c r="J16" s="302">
        <v>17759</v>
      </c>
      <c r="K16" s="302">
        <v>106</v>
      </c>
      <c r="L16" s="318">
        <v>111</v>
      </c>
      <c r="M16" s="311">
        <f t="shared" si="4"/>
        <v>167.53773584905662</v>
      </c>
      <c r="N16" s="305">
        <f t="shared" si="5"/>
        <v>159.99099099099098</v>
      </c>
      <c r="O16" s="306">
        <v>738</v>
      </c>
      <c r="P16" s="304">
        <f t="shared" si="6"/>
        <v>6.962264150943396</v>
      </c>
      <c r="Q16" s="312">
        <f t="shared" si="7"/>
        <v>6.648648648648648</v>
      </c>
      <c r="R16" s="393">
        <v>106</v>
      </c>
      <c r="S16" s="307">
        <f>SUM('1 кв. 2019'!Y16,'2 кв. 2019'!Y16,' 3.2019'!Y16,'4 кв. 2019'!Y16)</f>
        <v>17759</v>
      </c>
      <c r="T16" s="308">
        <f t="shared" si="8"/>
        <v>167.53773584905662</v>
      </c>
      <c r="U16" s="307">
        <f>SUM('1 кв. 2019'!AA16,'2 кв. 2019'!AA16,' 3.2019'!AA16,'4 кв. 2019'!AA16)</f>
        <v>739</v>
      </c>
      <c r="V16" s="307">
        <f aca="true" t="shared" si="11" ref="V16:V21">U16/R16</f>
        <v>6.971698113207547</v>
      </c>
      <c r="W16" s="307">
        <f>SUM('1 кв. 2019'!AC16,'2 кв. 2019'!AC16,' 3.2019'!AC16,'4 кв. 2019'!AC16)</f>
        <v>145</v>
      </c>
      <c r="X16" s="431">
        <f t="shared" si="10"/>
        <v>6.648648648648648</v>
      </c>
    </row>
    <row r="17" spans="1:24" ht="15">
      <c r="A17" s="455" t="s">
        <v>115</v>
      </c>
      <c r="B17" s="309">
        <v>36815</v>
      </c>
      <c r="C17" s="310">
        <v>207</v>
      </c>
      <c r="D17" s="310">
        <v>198</v>
      </c>
      <c r="E17" s="298">
        <f t="shared" si="0"/>
        <v>177.8502415458937</v>
      </c>
      <c r="F17" s="299">
        <f t="shared" si="1"/>
        <v>185.93434343434345</v>
      </c>
      <c r="G17" s="310">
        <v>5135</v>
      </c>
      <c r="H17" s="300">
        <f t="shared" si="2"/>
        <v>24.806763285024154</v>
      </c>
      <c r="I17" s="301">
        <f t="shared" si="3"/>
        <v>25.934343434343436</v>
      </c>
      <c r="J17" s="303">
        <v>12083</v>
      </c>
      <c r="K17" s="303">
        <v>88</v>
      </c>
      <c r="L17" s="303">
        <v>80</v>
      </c>
      <c r="M17" s="304">
        <f t="shared" si="4"/>
        <v>137.3068181818182</v>
      </c>
      <c r="N17" s="305">
        <f t="shared" si="5"/>
        <v>151.0375</v>
      </c>
      <c r="O17" s="306">
        <v>834</v>
      </c>
      <c r="P17" s="304">
        <f t="shared" si="6"/>
        <v>9.477272727272727</v>
      </c>
      <c r="Q17" s="305">
        <f t="shared" si="7"/>
        <v>10.425</v>
      </c>
      <c r="R17" s="393">
        <v>88</v>
      </c>
      <c r="S17" s="307">
        <f>SUM('1 кв. 2019'!Y17,'2 кв. 2019'!Y17,' 3.2019'!Y17,'4 кв. 2019'!Y17)</f>
        <v>12083</v>
      </c>
      <c r="T17" s="308">
        <f t="shared" si="8"/>
        <v>137.3068181818182</v>
      </c>
      <c r="U17" s="307">
        <f>SUM('1 кв. 2019'!AA17,'2 кв. 2019'!AA17,' 3.2019'!AA17,'4 кв. 2019'!AA17)</f>
        <v>834</v>
      </c>
      <c r="V17" s="307">
        <f t="shared" si="11"/>
        <v>9.477272727272727</v>
      </c>
      <c r="W17" s="307">
        <f>SUM('1 кв. 2019'!AC17,'2 кв. 2019'!AC17,' 3.2019'!AC17,'4 кв. 2019'!AC17)</f>
        <v>129</v>
      </c>
      <c r="X17" s="431">
        <f t="shared" si="10"/>
        <v>10.425</v>
      </c>
    </row>
    <row r="18" spans="1:24" ht="15">
      <c r="A18" s="455" t="s">
        <v>96</v>
      </c>
      <c r="B18" s="296">
        <v>1535</v>
      </c>
      <c r="C18" s="297">
        <v>7</v>
      </c>
      <c r="D18" s="297">
        <v>7</v>
      </c>
      <c r="E18" s="298">
        <f t="shared" si="0"/>
        <v>219.28571428571428</v>
      </c>
      <c r="F18" s="299">
        <f t="shared" si="1"/>
        <v>219.28571428571428</v>
      </c>
      <c r="G18" s="297">
        <v>62</v>
      </c>
      <c r="H18" s="300">
        <f t="shared" si="2"/>
        <v>8.857142857142858</v>
      </c>
      <c r="I18" s="301">
        <f t="shared" si="3"/>
        <v>8.857142857142858</v>
      </c>
      <c r="J18" s="302">
        <v>32146</v>
      </c>
      <c r="K18" s="302">
        <v>196</v>
      </c>
      <c r="L18" s="303">
        <v>196</v>
      </c>
      <c r="M18" s="311">
        <f t="shared" si="4"/>
        <v>164.01020408163265</v>
      </c>
      <c r="N18" s="305">
        <f t="shared" si="5"/>
        <v>164.01020408163265</v>
      </c>
      <c r="O18" s="306">
        <v>3120</v>
      </c>
      <c r="P18" s="311">
        <f t="shared" si="6"/>
        <v>15.918367346938776</v>
      </c>
      <c r="Q18" s="312">
        <f t="shared" si="7"/>
        <v>15.918367346938776</v>
      </c>
      <c r="R18" s="393">
        <v>196</v>
      </c>
      <c r="S18" s="307">
        <f>SUM('1 кв. 2019'!Y18,'2 кв. 2019'!Y18,' 3.2019'!Y18,'4 кв. 2019'!Y18)</f>
        <v>32146</v>
      </c>
      <c r="T18" s="308">
        <f t="shared" si="8"/>
        <v>164.01020408163265</v>
      </c>
      <c r="U18" s="307">
        <f>SUM('1 кв. 2019'!AA18,'2 кв. 2019'!AA18,' 3.2019'!AA18,'4 кв. 2019'!AA18)</f>
        <v>3120</v>
      </c>
      <c r="V18" s="307">
        <f t="shared" si="11"/>
        <v>15.918367346938776</v>
      </c>
      <c r="W18" s="307">
        <f>SUM('1 кв. 2019'!AC18,'2 кв. 2019'!AC18,' 3.2019'!AC18,'4 кв. 2019'!AC18)</f>
        <v>440</v>
      </c>
      <c r="X18" s="431">
        <f t="shared" si="10"/>
        <v>15.918367346938776</v>
      </c>
    </row>
    <row r="19" spans="1:24" ht="15">
      <c r="A19" s="455" t="s">
        <v>98</v>
      </c>
      <c r="B19" s="296"/>
      <c r="C19" s="297"/>
      <c r="D19" s="297"/>
      <c r="E19" s="298"/>
      <c r="F19" s="299"/>
      <c r="G19" s="297"/>
      <c r="H19" s="300"/>
      <c r="I19" s="301"/>
      <c r="J19" s="302">
        <v>7736</v>
      </c>
      <c r="K19" s="302">
        <v>43</v>
      </c>
      <c r="L19" s="303">
        <v>42</v>
      </c>
      <c r="M19" s="311">
        <f t="shared" si="4"/>
        <v>179.90697674418604</v>
      </c>
      <c r="N19" s="305">
        <f t="shared" si="5"/>
        <v>184.1904761904762</v>
      </c>
      <c r="O19" s="306">
        <v>499</v>
      </c>
      <c r="P19" s="311">
        <f t="shared" si="6"/>
        <v>11.604651162790697</v>
      </c>
      <c r="Q19" s="312">
        <f t="shared" si="7"/>
        <v>11.880952380952381</v>
      </c>
      <c r="R19" s="393">
        <v>43</v>
      </c>
      <c r="S19" s="307">
        <f>SUM('1 кв. 2019'!Y19,'2 кв. 2019'!Y19,' 3.2019'!Y19,'4 кв. 2019'!Y19)</f>
        <v>7736</v>
      </c>
      <c r="T19" s="308">
        <f t="shared" si="8"/>
        <v>179.90697674418604</v>
      </c>
      <c r="U19" s="307">
        <f>SUM('1 кв. 2019'!AA19,'2 кв. 2019'!AA19,' 3.2019'!AA19,'4 кв. 2019'!AA19)</f>
        <v>499</v>
      </c>
      <c r="V19" s="307">
        <f t="shared" si="11"/>
        <v>11.604651162790697</v>
      </c>
      <c r="W19" s="307">
        <f>SUM('1 кв. 2019'!AC19,'2 кв. 2019'!AC19,' 3.2019'!AC19,'4 кв. 2019'!AC19)</f>
        <v>60</v>
      </c>
      <c r="X19" s="431">
        <f>O19/L19</f>
        <v>11.880952380952381</v>
      </c>
    </row>
    <row r="20" spans="1:24" s="152" customFormat="1" ht="15">
      <c r="A20" s="319" t="s">
        <v>68</v>
      </c>
      <c r="B20" s="319">
        <f>SUM(B16:B18)</f>
        <v>65148</v>
      </c>
      <c r="C20" s="319">
        <f>SUM(C16:C18)</f>
        <v>419</v>
      </c>
      <c r="D20" s="319">
        <f>SUM(D16:D18)</f>
        <v>380</v>
      </c>
      <c r="E20" s="320">
        <f t="shared" si="0"/>
        <v>155.48448687350836</v>
      </c>
      <c r="F20" s="321">
        <f t="shared" si="1"/>
        <v>171.44210526315788</v>
      </c>
      <c r="G20" s="319">
        <f>SUM(G16:G18)</f>
        <v>10215</v>
      </c>
      <c r="H20" s="322">
        <f t="shared" si="2"/>
        <v>24.37947494033413</v>
      </c>
      <c r="I20" s="323">
        <f t="shared" si="3"/>
        <v>26.88157894736842</v>
      </c>
      <c r="J20" s="319">
        <f>SUM(J3:J19)</f>
        <v>232008</v>
      </c>
      <c r="K20" s="319">
        <f>SUM(K3:K19)</f>
        <v>1431</v>
      </c>
      <c r="L20" s="319">
        <f>SUM(L3:L19)</f>
        <v>1427</v>
      </c>
      <c r="M20" s="324">
        <f>J20/K20</f>
        <v>162.12997903563942</v>
      </c>
      <c r="N20" s="400">
        <f t="shared" si="5"/>
        <v>162.5844428871759</v>
      </c>
      <c r="O20" s="325">
        <f>SUM(O3:O19)</f>
        <v>18605</v>
      </c>
      <c r="P20" s="324">
        <f>O20/K20</f>
        <v>13.001397624039134</v>
      </c>
      <c r="Q20" s="324">
        <f>O20/L20</f>
        <v>13.037841625788367</v>
      </c>
      <c r="R20" s="319">
        <f>SUM(R3:R19)</f>
        <v>1431</v>
      </c>
      <c r="S20" s="326">
        <f>SUM('1 кв. 2019'!Y20,'2 кв. 2019'!Y20,' 3.2019'!Y20,'4 кв. 2019'!Y20)</f>
        <v>232007</v>
      </c>
      <c r="T20" s="327">
        <f>S20/R20</f>
        <v>162.12928022361984</v>
      </c>
      <c r="U20" s="326">
        <f>SUM('1 кв. 2019'!AA20,'2 кв. 2019'!AA20,' 3.2019'!AA20,'4 кв. 2019'!AA20)</f>
        <v>18606</v>
      </c>
      <c r="V20" s="328">
        <f>U20/R20</f>
        <v>13.0020964360587</v>
      </c>
      <c r="W20" s="326">
        <f>SUM('1 кв. 2019'!AC20,'2 кв. 2019'!AC20,' 3.2019'!AC20,'4 кв. 2019'!AC20)</f>
        <v>2823</v>
      </c>
      <c r="X20" s="432">
        <f t="shared" si="10"/>
        <v>13.037841625788367</v>
      </c>
    </row>
    <row r="21" spans="1:24" ht="15">
      <c r="A21" s="455" t="s">
        <v>103</v>
      </c>
      <c r="B21" s="309">
        <v>20682</v>
      </c>
      <c r="C21" s="310">
        <v>124</v>
      </c>
      <c r="D21" s="310">
        <v>114</v>
      </c>
      <c r="E21" s="298">
        <f aca="true" t="shared" si="12" ref="E21:E33">B21/C21</f>
        <v>166.79032258064515</v>
      </c>
      <c r="F21" s="299">
        <f aca="true" t="shared" si="13" ref="F21:F33">B21/D21</f>
        <v>181.42105263157896</v>
      </c>
      <c r="G21" s="310">
        <v>2385</v>
      </c>
      <c r="H21" s="300">
        <f aca="true" t="shared" si="14" ref="H21:H33">G21/C21</f>
        <v>19.233870967741936</v>
      </c>
      <c r="I21" s="301">
        <f aca="true" t="shared" si="15" ref="I21:I33">G21/D21</f>
        <v>20.92105263157895</v>
      </c>
      <c r="J21" s="329">
        <v>27998</v>
      </c>
      <c r="K21" s="303">
        <v>161</v>
      </c>
      <c r="L21" s="303">
        <v>164</v>
      </c>
      <c r="M21" s="304">
        <f>J21/K21</f>
        <v>173.90062111801242</v>
      </c>
      <c r="N21" s="305">
        <f aca="true" t="shared" si="16" ref="N21:N34">J21/L21</f>
        <v>170.71951219512195</v>
      </c>
      <c r="O21" s="306">
        <v>2457</v>
      </c>
      <c r="P21" s="304">
        <f t="shared" si="6"/>
        <v>15.26086956521739</v>
      </c>
      <c r="Q21" s="305">
        <f>O21/L21</f>
        <v>14.981707317073171</v>
      </c>
      <c r="R21" s="393">
        <v>161</v>
      </c>
      <c r="S21" s="307">
        <f>SUM('1 кв. 2019'!Y21,'2 кв. 2019'!Y21,' 3.2019'!Y21,'4 кв. 2019'!Y21)</f>
        <v>27998</v>
      </c>
      <c r="T21" s="308">
        <f>S21/R21</f>
        <v>173.90062111801242</v>
      </c>
      <c r="U21" s="307">
        <f>SUM('1 кв. 2019'!AA21,'2 кв. 2019'!AA21,' 3.2019'!AA21,'4 кв. 2019'!AA21)</f>
        <v>2457</v>
      </c>
      <c r="V21" s="307">
        <f t="shared" si="11"/>
        <v>15.26086956521739</v>
      </c>
      <c r="W21" s="307">
        <f>SUM('1 кв. 2019'!AC21,'2 кв. 2019'!AC21,' 3.2019'!AC21,'4 кв. 2019'!AC21)</f>
        <v>257</v>
      </c>
      <c r="X21" s="431">
        <f t="shared" si="10"/>
        <v>14.981707317073171</v>
      </c>
    </row>
    <row r="22" spans="1:24" ht="15">
      <c r="A22" s="455" t="s">
        <v>104</v>
      </c>
      <c r="B22" s="296">
        <v>17339</v>
      </c>
      <c r="C22" s="297">
        <v>112</v>
      </c>
      <c r="D22" s="297">
        <v>110</v>
      </c>
      <c r="E22" s="298">
        <f t="shared" si="12"/>
        <v>154.8125</v>
      </c>
      <c r="F22" s="299">
        <f t="shared" si="13"/>
        <v>157.62727272727273</v>
      </c>
      <c r="G22" s="297">
        <v>2373</v>
      </c>
      <c r="H22" s="300">
        <f t="shared" si="14"/>
        <v>21.1875</v>
      </c>
      <c r="I22" s="301">
        <f t="shared" si="15"/>
        <v>21.572727272727274</v>
      </c>
      <c r="J22" s="329">
        <v>41083</v>
      </c>
      <c r="K22" s="302">
        <v>270</v>
      </c>
      <c r="L22" s="303">
        <v>270</v>
      </c>
      <c r="M22" s="304">
        <f aca="true" t="shared" si="17" ref="M22:M32">J22/K22</f>
        <v>152.15925925925927</v>
      </c>
      <c r="N22" s="305">
        <f t="shared" si="16"/>
        <v>152.15925925925927</v>
      </c>
      <c r="O22" s="306">
        <v>2714</v>
      </c>
      <c r="P22" s="304">
        <f>O22/K22</f>
        <v>10.051851851851852</v>
      </c>
      <c r="Q22" s="305">
        <f>O22/L22</f>
        <v>10.051851851851852</v>
      </c>
      <c r="R22" s="393">
        <v>270</v>
      </c>
      <c r="S22" s="307">
        <f>SUM('1 кв. 2019'!Y22,'2 кв. 2019'!Y22,' 3.2019'!Y22,'4 кв. 2019'!Y22)</f>
        <v>41083</v>
      </c>
      <c r="T22" s="308">
        <f aca="true" t="shared" si="18" ref="T22:T32">S22/R22</f>
        <v>152.15925925925927</v>
      </c>
      <c r="U22" s="307">
        <f>SUM('1 кв. 2019'!AA22,'2 кв. 2019'!AA22,' 3.2019'!AA22,'4 кв. 2019'!AA22)</f>
        <v>7915</v>
      </c>
      <c r="V22" s="307">
        <f aca="true" t="shared" si="19" ref="V22:V32">U22/R22</f>
        <v>29.314814814814813</v>
      </c>
      <c r="W22" s="307">
        <f>SUM('1 кв. 2019'!AC22,'2 кв. 2019'!AC22,' 3.2019'!AC22,'4 кв. 2019'!AC22)</f>
        <v>897</v>
      </c>
      <c r="X22" s="431">
        <f t="shared" si="10"/>
        <v>10.051851851851852</v>
      </c>
    </row>
    <row r="23" spans="1:24" ht="15">
      <c r="A23" s="455" t="s">
        <v>105</v>
      </c>
      <c r="B23" s="309">
        <v>6389</v>
      </c>
      <c r="C23" s="310">
        <v>47</v>
      </c>
      <c r="D23" s="310">
        <v>27</v>
      </c>
      <c r="E23" s="298">
        <f t="shared" si="12"/>
        <v>135.93617021276594</v>
      </c>
      <c r="F23" s="299">
        <f t="shared" si="13"/>
        <v>236.62962962962962</v>
      </c>
      <c r="G23" s="310">
        <v>149</v>
      </c>
      <c r="H23" s="300">
        <f t="shared" si="14"/>
        <v>3.1702127659574466</v>
      </c>
      <c r="I23" s="301">
        <f t="shared" si="15"/>
        <v>5.518518518518518</v>
      </c>
      <c r="J23" s="329">
        <v>34476</v>
      </c>
      <c r="K23" s="303">
        <v>194</v>
      </c>
      <c r="L23" s="303">
        <v>191</v>
      </c>
      <c r="M23" s="304">
        <f t="shared" si="17"/>
        <v>177.71134020618555</v>
      </c>
      <c r="N23" s="305">
        <f t="shared" si="16"/>
        <v>180.5026178010471</v>
      </c>
      <c r="O23" s="306">
        <v>1101</v>
      </c>
      <c r="P23" s="304">
        <f aca="true" t="shared" si="20" ref="P23:P34">O23/K23</f>
        <v>5.675257731958763</v>
      </c>
      <c r="Q23" s="305">
        <f aca="true" t="shared" si="21" ref="Q23:Q33">O23/L23</f>
        <v>5.7643979057591626</v>
      </c>
      <c r="R23" s="393">
        <v>194</v>
      </c>
      <c r="S23" s="307">
        <f>SUM('1 кв. 2019'!Y23,'2 кв. 2019'!Y23,' 3.2019'!Y23,'4 кв. 2019'!Y23)</f>
        <v>34476</v>
      </c>
      <c r="T23" s="308">
        <f t="shared" si="18"/>
        <v>177.71134020618555</v>
      </c>
      <c r="U23" s="307">
        <f>SUM('1 кв. 2019'!AA23,'2 кв. 2019'!AA23,' 3.2019'!AA23,'4 кв. 2019'!AA23)</f>
        <v>1101</v>
      </c>
      <c r="V23" s="307">
        <f t="shared" si="19"/>
        <v>5.675257731958763</v>
      </c>
      <c r="W23" s="307">
        <f>SUM('1 кв. 2019'!AC23,'2 кв. 2019'!AC23,' 3.2019'!AC23,'4 кв. 2019'!AC23)</f>
        <v>216</v>
      </c>
      <c r="X23" s="431">
        <f t="shared" si="10"/>
        <v>5.7643979057591626</v>
      </c>
    </row>
    <row r="24" spans="1:24" ht="15">
      <c r="A24" s="455" t="s">
        <v>106</v>
      </c>
      <c r="B24" s="296">
        <v>2070</v>
      </c>
      <c r="C24" s="297">
        <v>10</v>
      </c>
      <c r="D24" s="297">
        <v>8</v>
      </c>
      <c r="E24" s="298">
        <f t="shared" si="12"/>
        <v>207</v>
      </c>
      <c r="F24" s="299">
        <f t="shared" si="13"/>
        <v>258.75</v>
      </c>
      <c r="G24" s="297">
        <v>7</v>
      </c>
      <c r="H24" s="300">
        <f t="shared" si="14"/>
        <v>0.7</v>
      </c>
      <c r="I24" s="301">
        <f t="shared" si="15"/>
        <v>0.875</v>
      </c>
      <c r="J24" s="329">
        <v>32170</v>
      </c>
      <c r="K24" s="302">
        <v>185</v>
      </c>
      <c r="L24" s="303">
        <v>180</v>
      </c>
      <c r="M24" s="304">
        <f>J24/K24</f>
        <v>173.8918918918919</v>
      </c>
      <c r="N24" s="305">
        <f t="shared" si="16"/>
        <v>178.72222222222223</v>
      </c>
      <c r="O24" s="306">
        <v>830</v>
      </c>
      <c r="P24" s="304">
        <f t="shared" si="20"/>
        <v>4.486486486486487</v>
      </c>
      <c r="Q24" s="305">
        <f t="shared" si="21"/>
        <v>4.611111111111111</v>
      </c>
      <c r="R24" s="393">
        <v>185</v>
      </c>
      <c r="S24" s="307">
        <f>SUM('1 кв. 2019'!Y24,'2 кв. 2019'!Y24,' 3.2019'!Y24,'4 кв. 2019'!Y24)</f>
        <v>32170</v>
      </c>
      <c r="T24" s="308">
        <f t="shared" si="18"/>
        <v>173.8918918918919</v>
      </c>
      <c r="U24" s="307">
        <f>SUM('1 кв. 2019'!AA24,'2 кв. 2019'!AA24,' 3.2019'!AA24,'4 кв. 2019'!AA24)</f>
        <v>830</v>
      </c>
      <c r="V24" s="307">
        <f t="shared" si="19"/>
        <v>4.486486486486487</v>
      </c>
      <c r="W24" s="307">
        <f>SUM('1 кв. 2019'!AC24,'2 кв. 2019'!AC24,' 3.2019'!AC24,'4 кв. 2019'!AC24)</f>
        <v>168</v>
      </c>
      <c r="X24" s="431">
        <f t="shared" si="10"/>
        <v>4.611111111111111</v>
      </c>
    </row>
    <row r="25" spans="1:24" ht="22.5">
      <c r="A25" s="455" t="s">
        <v>107</v>
      </c>
      <c r="B25" s="309">
        <v>1711</v>
      </c>
      <c r="C25" s="310">
        <v>12</v>
      </c>
      <c r="D25" s="310">
        <v>11</v>
      </c>
      <c r="E25" s="298">
        <f t="shared" si="12"/>
        <v>142.58333333333334</v>
      </c>
      <c r="F25" s="299">
        <f t="shared" si="13"/>
        <v>155.54545454545453</v>
      </c>
      <c r="G25" s="310">
        <v>115</v>
      </c>
      <c r="H25" s="300">
        <f t="shared" si="14"/>
        <v>9.583333333333334</v>
      </c>
      <c r="I25" s="301">
        <f t="shared" si="15"/>
        <v>10.454545454545455</v>
      </c>
      <c r="J25" s="329">
        <v>41577</v>
      </c>
      <c r="K25" s="303">
        <v>254</v>
      </c>
      <c r="L25" s="303">
        <v>247</v>
      </c>
      <c r="M25" s="304">
        <f>J25/K25</f>
        <v>163.68897637795277</v>
      </c>
      <c r="N25" s="305">
        <f t="shared" si="16"/>
        <v>168.32793522267207</v>
      </c>
      <c r="O25" s="306">
        <v>1261</v>
      </c>
      <c r="P25" s="304">
        <f>O25/K25</f>
        <v>4.964566929133858</v>
      </c>
      <c r="Q25" s="305">
        <f>O25/L25</f>
        <v>5.105263157894737</v>
      </c>
      <c r="R25" s="393">
        <v>254</v>
      </c>
      <c r="S25" s="307">
        <f>SUM('1 кв. 2019'!Y25,'2 кв. 2019'!Y25,' 3.2019'!Y25,'4 кв. 2019'!Y25)</f>
        <v>41577</v>
      </c>
      <c r="T25" s="308">
        <f t="shared" si="18"/>
        <v>163.68897637795277</v>
      </c>
      <c r="U25" s="307">
        <f>SUM('1 кв. 2019'!AA25,'2 кв. 2019'!AA25,' 3.2019'!AA25,'4 кв. 2019'!AA25)</f>
        <v>1197</v>
      </c>
      <c r="V25" s="307">
        <f t="shared" si="19"/>
        <v>4.71259842519685</v>
      </c>
      <c r="W25" s="307">
        <f>SUM('1 кв. 2019'!AC25,'2 кв. 2019'!AC25,' 3.2019'!AC25,'4 кв. 2019'!AC25)</f>
        <v>224</v>
      </c>
      <c r="X25" s="431">
        <f>O25/L25</f>
        <v>5.105263157894737</v>
      </c>
    </row>
    <row r="26" spans="1:24" ht="15">
      <c r="A26" s="455" t="s">
        <v>108</v>
      </c>
      <c r="B26" s="296">
        <v>2026</v>
      </c>
      <c r="C26" s="297">
        <v>15</v>
      </c>
      <c r="D26" s="297">
        <v>13</v>
      </c>
      <c r="E26" s="298">
        <f t="shared" si="12"/>
        <v>135.06666666666666</v>
      </c>
      <c r="F26" s="299">
        <f t="shared" si="13"/>
        <v>155.84615384615384</v>
      </c>
      <c r="G26" s="297">
        <v>133</v>
      </c>
      <c r="H26" s="300">
        <f t="shared" si="14"/>
        <v>8.866666666666667</v>
      </c>
      <c r="I26" s="301">
        <f t="shared" si="15"/>
        <v>10.23076923076923</v>
      </c>
      <c r="J26" s="329">
        <v>48634</v>
      </c>
      <c r="K26" s="302">
        <v>315</v>
      </c>
      <c r="L26" s="303">
        <v>314</v>
      </c>
      <c r="M26" s="304">
        <f t="shared" si="17"/>
        <v>154.3936507936508</v>
      </c>
      <c r="N26" s="305">
        <f t="shared" si="16"/>
        <v>154.88535031847132</v>
      </c>
      <c r="O26" s="306">
        <v>1593</v>
      </c>
      <c r="P26" s="304">
        <f t="shared" si="20"/>
        <v>5.057142857142857</v>
      </c>
      <c r="Q26" s="305">
        <f t="shared" si="21"/>
        <v>5.073248407643312</v>
      </c>
      <c r="R26" s="393">
        <v>315</v>
      </c>
      <c r="S26" s="307">
        <f>SUM('1 кв. 2019'!Y26,'2 кв. 2019'!Y26,' 3.2019'!Y26,'4 кв. 2019'!Y26)</f>
        <v>48634</v>
      </c>
      <c r="T26" s="308">
        <f t="shared" si="18"/>
        <v>154.3936507936508</v>
      </c>
      <c r="U26" s="307">
        <f>SUM('1 кв. 2019'!AA26,'2 кв. 2019'!AA26,' 3.2019'!AA26,'4 кв. 2019'!AA26)</f>
        <v>1593</v>
      </c>
      <c r="V26" s="307">
        <f t="shared" si="19"/>
        <v>5.057142857142857</v>
      </c>
      <c r="W26" s="307">
        <f>SUM('1 кв. 2019'!AC26,'2 кв. 2019'!AC26,' 3.2019'!AC26,'4 кв. 2019'!AC26)</f>
        <v>318</v>
      </c>
      <c r="X26" s="431">
        <f t="shared" si="10"/>
        <v>5.073248407643312</v>
      </c>
    </row>
    <row r="27" spans="1:24" ht="15">
      <c r="A27" s="455" t="s">
        <v>109</v>
      </c>
      <c r="B27" s="309">
        <v>1522</v>
      </c>
      <c r="C27" s="310">
        <v>12</v>
      </c>
      <c r="D27" s="310">
        <v>9</v>
      </c>
      <c r="E27" s="298">
        <f t="shared" si="12"/>
        <v>126.83333333333333</v>
      </c>
      <c r="F27" s="299">
        <f t="shared" si="13"/>
        <v>169.11111111111111</v>
      </c>
      <c r="G27" s="310">
        <v>96</v>
      </c>
      <c r="H27" s="300">
        <f t="shared" si="14"/>
        <v>8</v>
      </c>
      <c r="I27" s="301">
        <f t="shared" si="15"/>
        <v>10.666666666666666</v>
      </c>
      <c r="J27" s="329">
        <v>40653</v>
      </c>
      <c r="K27" s="303">
        <v>272</v>
      </c>
      <c r="L27" s="303">
        <v>248</v>
      </c>
      <c r="M27" s="304">
        <f t="shared" si="17"/>
        <v>149.45955882352942</v>
      </c>
      <c r="N27" s="305">
        <f t="shared" si="16"/>
        <v>163.9233870967742</v>
      </c>
      <c r="O27" s="306">
        <v>1004</v>
      </c>
      <c r="P27" s="304">
        <f t="shared" si="20"/>
        <v>3.6911764705882355</v>
      </c>
      <c r="Q27" s="305">
        <f t="shared" si="21"/>
        <v>4.048387096774194</v>
      </c>
      <c r="R27" s="393">
        <v>272</v>
      </c>
      <c r="S27" s="307">
        <f>SUM('1 кв. 2019'!Y27,'2 кв. 2019'!Y27,' 3.2019'!Y27,'4 кв. 2019'!Y27)</f>
        <v>40653</v>
      </c>
      <c r="T27" s="308">
        <f t="shared" si="18"/>
        <v>149.45955882352942</v>
      </c>
      <c r="U27" s="307">
        <f>SUM('1 кв. 2019'!AA27,'2 кв. 2019'!AA27,' 3.2019'!AA27,'4 кв. 2019'!AA27)</f>
        <v>1004</v>
      </c>
      <c r="V27" s="307">
        <f t="shared" si="19"/>
        <v>3.6911764705882355</v>
      </c>
      <c r="W27" s="307">
        <f>SUM('1 кв. 2019'!AC27,'2 кв. 2019'!AC27,' 3.2019'!AC27,'4 кв. 2019'!AC27)</f>
        <v>203</v>
      </c>
      <c r="X27" s="431">
        <f t="shared" si="10"/>
        <v>4.048387096774194</v>
      </c>
    </row>
    <row r="28" spans="1:24" ht="15">
      <c r="A28" s="455" t="s">
        <v>110</v>
      </c>
      <c r="B28" s="296">
        <v>2934</v>
      </c>
      <c r="C28" s="297">
        <v>18</v>
      </c>
      <c r="D28" s="297">
        <v>18</v>
      </c>
      <c r="E28" s="298">
        <f t="shared" si="12"/>
        <v>163</v>
      </c>
      <c r="F28" s="299">
        <f t="shared" si="13"/>
        <v>163</v>
      </c>
      <c r="G28" s="297">
        <v>10</v>
      </c>
      <c r="H28" s="300">
        <f t="shared" si="14"/>
        <v>0.5555555555555556</v>
      </c>
      <c r="I28" s="301">
        <f t="shared" si="15"/>
        <v>0.5555555555555556</v>
      </c>
      <c r="J28" s="329">
        <v>29145</v>
      </c>
      <c r="K28" s="302">
        <v>172</v>
      </c>
      <c r="L28" s="303">
        <v>179</v>
      </c>
      <c r="M28" s="304">
        <f t="shared" si="17"/>
        <v>169.44767441860466</v>
      </c>
      <c r="N28" s="305">
        <f t="shared" si="16"/>
        <v>162.82122905027933</v>
      </c>
      <c r="O28" s="306">
        <v>650</v>
      </c>
      <c r="P28" s="304">
        <f t="shared" si="20"/>
        <v>3.7790697674418605</v>
      </c>
      <c r="Q28" s="305">
        <f t="shared" si="21"/>
        <v>3.631284916201117</v>
      </c>
      <c r="R28" s="393">
        <v>172</v>
      </c>
      <c r="S28" s="307">
        <f>SUM('1 кв. 2019'!Y28,'2 кв. 2019'!Y28,' 3.2019'!Y28,'4 кв. 2019'!Y28)</f>
        <v>29145</v>
      </c>
      <c r="T28" s="308">
        <f t="shared" si="18"/>
        <v>169.44767441860466</v>
      </c>
      <c r="U28" s="307">
        <f>SUM('1 кв. 2019'!AA28,'2 кв. 2019'!AA28,' 3.2019'!AA28,'4 кв. 2019'!AA28)</f>
        <v>650</v>
      </c>
      <c r="V28" s="307">
        <f t="shared" si="19"/>
        <v>3.7790697674418605</v>
      </c>
      <c r="W28" s="307">
        <f>SUM('1 кв. 2019'!AC28,'2 кв. 2019'!AC28,' 3.2019'!AC28,'4 кв. 2019'!AC28)</f>
        <v>113</v>
      </c>
      <c r="X28" s="431">
        <f t="shared" si="10"/>
        <v>3.631284916201117</v>
      </c>
    </row>
    <row r="29" spans="1:24" ht="22.5">
      <c r="A29" s="455" t="s">
        <v>111</v>
      </c>
      <c r="B29" s="309">
        <v>430</v>
      </c>
      <c r="C29" s="310">
        <v>10</v>
      </c>
      <c r="D29" s="310">
        <v>10</v>
      </c>
      <c r="E29" s="298">
        <f t="shared" si="12"/>
        <v>43</v>
      </c>
      <c r="F29" s="299">
        <f t="shared" si="13"/>
        <v>43</v>
      </c>
      <c r="G29" s="310">
        <v>0</v>
      </c>
      <c r="H29" s="300">
        <f t="shared" si="14"/>
        <v>0</v>
      </c>
      <c r="I29" s="301">
        <f t="shared" si="15"/>
        <v>0</v>
      </c>
      <c r="J29" s="329">
        <v>38199</v>
      </c>
      <c r="K29" s="303">
        <v>237</v>
      </c>
      <c r="L29" s="303">
        <v>237</v>
      </c>
      <c r="M29" s="304">
        <f t="shared" si="17"/>
        <v>161.1772151898734</v>
      </c>
      <c r="N29" s="305">
        <f t="shared" si="16"/>
        <v>161.1772151898734</v>
      </c>
      <c r="O29" s="306">
        <v>1685</v>
      </c>
      <c r="P29" s="304">
        <f t="shared" si="20"/>
        <v>7.109704641350211</v>
      </c>
      <c r="Q29" s="305">
        <f t="shared" si="21"/>
        <v>7.109704641350211</v>
      </c>
      <c r="R29" s="393">
        <v>237</v>
      </c>
      <c r="S29" s="307">
        <f>SUM('1 кв. 2019'!Y29,'2 кв. 2019'!Y29,' 3.2019'!Y29,'4 кв. 2019'!Y29)</f>
        <v>38199</v>
      </c>
      <c r="T29" s="308">
        <f t="shared" si="18"/>
        <v>161.1772151898734</v>
      </c>
      <c r="U29" s="307">
        <f>SUM('1 кв. 2019'!AA29,'2 кв. 2019'!AA29,' 3.2019'!AA29,'4 кв. 2019'!AA29)</f>
        <v>1685</v>
      </c>
      <c r="V29" s="307">
        <f t="shared" si="19"/>
        <v>7.109704641350211</v>
      </c>
      <c r="W29" s="307">
        <f>SUM('1 кв. 2019'!AC29,'2 кв. 2019'!AC29,' 3.2019'!AC29,'4 кв. 2019'!AC29)</f>
        <v>306</v>
      </c>
      <c r="X29" s="431">
        <f t="shared" si="10"/>
        <v>7.109704641350211</v>
      </c>
    </row>
    <row r="30" spans="1:24" ht="15">
      <c r="A30" s="455" t="s">
        <v>112</v>
      </c>
      <c r="B30" s="297">
        <v>850</v>
      </c>
      <c r="C30" s="297">
        <v>6</v>
      </c>
      <c r="D30" s="297">
        <v>5</v>
      </c>
      <c r="E30" s="298">
        <f t="shared" si="12"/>
        <v>141.66666666666666</v>
      </c>
      <c r="F30" s="299">
        <f t="shared" si="13"/>
        <v>170</v>
      </c>
      <c r="G30" s="297">
        <v>0</v>
      </c>
      <c r="H30" s="300">
        <f t="shared" si="14"/>
        <v>0</v>
      </c>
      <c r="I30" s="301">
        <f t="shared" si="15"/>
        <v>0</v>
      </c>
      <c r="J30" s="329">
        <v>46653</v>
      </c>
      <c r="K30" s="302">
        <v>258</v>
      </c>
      <c r="L30" s="303">
        <v>258</v>
      </c>
      <c r="M30" s="304">
        <f t="shared" si="17"/>
        <v>180.82558139534885</v>
      </c>
      <c r="N30" s="305">
        <f t="shared" si="16"/>
        <v>180.82558139534885</v>
      </c>
      <c r="O30" s="306">
        <v>3171</v>
      </c>
      <c r="P30" s="304">
        <f t="shared" si="20"/>
        <v>12.290697674418604</v>
      </c>
      <c r="Q30" s="305">
        <f>O30/L30</f>
        <v>12.290697674418604</v>
      </c>
      <c r="R30" s="393">
        <v>258</v>
      </c>
      <c r="S30" s="307">
        <f>SUM('1 кв. 2019'!Y30,'2 кв. 2019'!Y30,' 3.2019'!Y30,'4 кв. 2019'!Y30)</f>
        <v>46653</v>
      </c>
      <c r="T30" s="308">
        <f t="shared" si="18"/>
        <v>180.82558139534885</v>
      </c>
      <c r="U30" s="307">
        <f>SUM('1 кв. 2019'!AA30,'2 кв. 2019'!AA30,' 3.2019'!AA30,'4 кв. 2019'!AA30)</f>
        <v>3171</v>
      </c>
      <c r="V30" s="307">
        <f t="shared" si="19"/>
        <v>12.290697674418604</v>
      </c>
      <c r="W30" s="307">
        <f>SUM('1 кв. 2019'!AC30,'2 кв. 2019'!AC30,' 3.2019'!AC30,'4 кв. 2019'!AC30)</f>
        <v>581</v>
      </c>
      <c r="X30" s="431">
        <f t="shared" si="10"/>
        <v>12.290697674418604</v>
      </c>
    </row>
    <row r="31" spans="1:24" ht="15">
      <c r="A31" s="455" t="s">
        <v>113</v>
      </c>
      <c r="B31" s="310">
        <v>960</v>
      </c>
      <c r="C31" s="310">
        <v>6</v>
      </c>
      <c r="D31" s="310">
        <v>8</v>
      </c>
      <c r="E31" s="298">
        <f t="shared" si="12"/>
        <v>160</v>
      </c>
      <c r="F31" s="299">
        <f t="shared" si="13"/>
        <v>120</v>
      </c>
      <c r="G31" s="310">
        <v>0</v>
      </c>
      <c r="H31" s="300">
        <f t="shared" si="14"/>
        <v>0</v>
      </c>
      <c r="I31" s="301">
        <f t="shared" si="15"/>
        <v>0</v>
      </c>
      <c r="J31" s="303">
        <v>49138</v>
      </c>
      <c r="K31" s="303">
        <v>285</v>
      </c>
      <c r="L31" s="303">
        <v>284</v>
      </c>
      <c r="M31" s="304">
        <f t="shared" si="17"/>
        <v>172.4140350877193</v>
      </c>
      <c r="N31" s="305">
        <f t="shared" si="16"/>
        <v>173.0211267605634</v>
      </c>
      <c r="O31" s="306">
        <v>1499</v>
      </c>
      <c r="P31" s="304">
        <f t="shared" si="20"/>
        <v>5.2596491228070175</v>
      </c>
      <c r="Q31" s="305">
        <f t="shared" si="21"/>
        <v>5.278169014084507</v>
      </c>
      <c r="R31" s="393">
        <v>285</v>
      </c>
      <c r="S31" s="307">
        <f>SUM('1 кв. 2019'!Y31,'2 кв. 2019'!Y31,' 3.2019'!Y31,'4 кв. 2019'!Y31)</f>
        <v>49138</v>
      </c>
      <c r="T31" s="308">
        <f t="shared" si="18"/>
        <v>172.4140350877193</v>
      </c>
      <c r="U31" s="307">
        <f>SUM('1 кв. 2019'!AA31,'2 кв. 2019'!AA31,' 3.2019'!AA31,'4 кв. 2019'!AA31)</f>
        <v>1499</v>
      </c>
      <c r="V31" s="307">
        <f t="shared" si="19"/>
        <v>5.2596491228070175</v>
      </c>
      <c r="W31" s="307">
        <f>SUM('1 кв. 2019'!AC31,'2 кв. 2019'!AC31,' 3.2019'!AC31,'4 кв. 2019'!AC31)</f>
        <v>180</v>
      </c>
      <c r="X31" s="431">
        <f t="shared" si="10"/>
        <v>5.278169014084507</v>
      </c>
    </row>
    <row r="32" spans="1:24" ht="22.5">
      <c r="A32" s="492" t="s">
        <v>136</v>
      </c>
      <c r="B32" s="310"/>
      <c r="C32" s="310"/>
      <c r="D32" s="310"/>
      <c r="E32" s="298"/>
      <c r="F32" s="299"/>
      <c r="G32" s="310"/>
      <c r="H32" s="300"/>
      <c r="I32" s="301"/>
      <c r="J32" s="303">
        <v>63437</v>
      </c>
      <c r="K32" s="303">
        <v>394</v>
      </c>
      <c r="L32" s="303">
        <v>393</v>
      </c>
      <c r="M32" s="304">
        <f t="shared" si="17"/>
        <v>161.00761421319797</v>
      </c>
      <c r="N32" s="305">
        <f t="shared" si="16"/>
        <v>161.41730279898218</v>
      </c>
      <c r="O32" s="306">
        <v>1894</v>
      </c>
      <c r="P32" s="304">
        <f t="shared" si="20"/>
        <v>4.807106598984771</v>
      </c>
      <c r="Q32" s="305">
        <f t="shared" si="21"/>
        <v>4.819338422391858</v>
      </c>
      <c r="R32" s="393">
        <v>394</v>
      </c>
      <c r="S32" s="307">
        <f>SUM('1 кв. 2019'!Y32,'2 кв. 2019'!Y32,' 3.2019'!Y32,'4 кв. 2019'!Y32)</f>
        <v>50288</v>
      </c>
      <c r="T32" s="308">
        <f t="shared" si="18"/>
        <v>127.63451776649747</v>
      </c>
      <c r="U32" s="307">
        <f>SUM('1 кв. 2019'!AA32,'2 кв. 2019'!AA32,' 3.2019'!AA32,'4 кв. 2019'!AA32)</f>
        <v>1367</v>
      </c>
      <c r="V32" s="307">
        <f t="shared" si="19"/>
        <v>3.469543147208122</v>
      </c>
      <c r="W32" s="307">
        <f>SUM('1 кв. 2019'!AC32,'2 кв. 2019'!AC32,' 3.2019'!AC32,'4 кв. 2019'!AC32)</f>
        <v>266</v>
      </c>
      <c r="X32" s="431">
        <f t="shared" si="10"/>
        <v>4.819338422391858</v>
      </c>
    </row>
    <row r="33" spans="1:24" s="152" customFormat="1" ht="15">
      <c r="A33" s="319" t="s">
        <v>17</v>
      </c>
      <c r="B33" s="319">
        <f>SUM(B21:B31)</f>
        <v>56913</v>
      </c>
      <c r="C33" s="319">
        <f>SUM(C21:C31)</f>
        <v>372</v>
      </c>
      <c r="D33" s="319">
        <f>SUM(D21:D31)</f>
        <v>333</v>
      </c>
      <c r="E33" s="320">
        <f t="shared" si="12"/>
        <v>152.99193548387098</v>
      </c>
      <c r="F33" s="321">
        <f t="shared" si="13"/>
        <v>170.9099099099099</v>
      </c>
      <c r="G33" s="319">
        <f>SUM(G21:G31)</f>
        <v>5268</v>
      </c>
      <c r="H33" s="322">
        <f t="shared" si="14"/>
        <v>14.161290322580646</v>
      </c>
      <c r="I33" s="323">
        <f t="shared" si="15"/>
        <v>15.81981981981982</v>
      </c>
      <c r="J33" s="319">
        <f>SUM(J21:J32)</f>
        <v>493163</v>
      </c>
      <c r="K33" s="319">
        <f>SUM(K21:K32)</f>
        <v>2997</v>
      </c>
      <c r="L33" s="319">
        <f>SUM(L21:L32)</f>
        <v>2965</v>
      </c>
      <c r="M33" s="324">
        <f>J33/K33</f>
        <v>164.5522188855522</v>
      </c>
      <c r="N33" s="399">
        <f t="shared" si="16"/>
        <v>166.32816188870152</v>
      </c>
      <c r="O33" s="325">
        <f>SUM(O21:O32)</f>
        <v>19859</v>
      </c>
      <c r="P33" s="324">
        <f t="shared" si="20"/>
        <v>6.626292959626293</v>
      </c>
      <c r="Q33" s="324">
        <f t="shared" si="21"/>
        <v>6.697807757166948</v>
      </c>
      <c r="R33" s="330">
        <f>SUM(R21:R32)</f>
        <v>2997</v>
      </c>
      <c r="S33" s="331">
        <f>SUM(S21:S31)</f>
        <v>429726</v>
      </c>
      <c r="T33" s="327">
        <f>S33/R33</f>
        <v>143.38538538538538</v>
      </c>
      <c r="U33" s="326">
        <f>SUM('1 кв. 2019'!AA33,'2 кв. 2019'!AA33,' 3.2019'!AA33,'4 кв. 2019'!AA33)</f>
        <v>23522</v>
      </c>
      <c r="V33" s="328">
        <f>U33/R33</f>
        <v>7.848515181848515</v>
      </c>
      <c r="W33" s="326">
        <f>SUM('1 кв. 2019'!AC33,'2 кв. 2019'!AC33,' 3.2019'!AC33,'4 кв. 2019'!AC33)</f>
        <v>3549</v>
      </c>
      <c r="X33" s="432">
        <f>O33/L33</f>
        <v>6.697807757166948</v>
      </c>
    </row>
    <row r="34" spans="1:24" ht="15">
      <c r="A34" s="310" t="s">
        <v>59</v>
      </c>
      <c r="B34" s="310"/>
      <c r="C34" s="310"/>
      <c r="D34" s="310"/>
      <c r="E34" s="332"/>
      <c r="F34" s="333"/>
      <c r="G34" s="310"/>
      <c r="H34" s="334"/>
      <c r="I34" s="335"/>
      <c r="J34" s="310">
        <f>SUM(J20,J33)</f>
        <v>725171</v>
      </c>
      <c r="K34" s="329">
        <f>SUM(K20,K33)</f>
        <v>4428</v>
      </c>
      <c r="L34" s="329">
        <f>SUM(L20,L33)</f>
        <v>4392</v>
      </c>
      <c r="M34" s="310">
        <f>J34/K34</f>
        <v>163.76942186088527</v>
      </c>
      <c r="N34" s="310">
        <f t="shared" si="16"/>
        <v>165.1117941712204</v>
      </c>
      <c r="O34" s="436">
        <f>SUM(O20,O33)</f>
        <v>38464</v>
      </c>
      <c r="P34" s="310">
        <f t="shared" si="20"/>
        <v>8.68654019873532</v>
      </c>
      <c r="Q34" s="408">
        <f>AVERAGE(Q3:Q33)</f>
        <v>10.761642669369131</v>
      </c>
      <c r="R34" s="336">
        <f>R20+R33</f>
        <v>4428</v>
      </c>
      <c r="S34" s="336">
        <f>S20+S33</f>
        <v>661733</v>
      </c>
      <c r="T34" s="337">
        <f>AVERAGE(T20,T33)</f>
        <v>152.7573328045026</v>
      </c>
      <c r="U34" s="337">
        <f>SUM(U20,U33)</f>
        <v>42128</v>
      </c>
      <c r="V34" s="337">
        <f>AVERAGE(V20,V33)</f>
        <v>10.425305808953608</v>
      </c>
      <c r="W34" s="337">
        <f>SUM(W20,W33)</f>
        <v>6372</v>
      </c>
      <c r="X34" s="456">
        <f>O34/L34</f>
        <v>8.757741347905283</v>
      </c>
    </row>
    <row r="35" spans="20:22" ht="15">
      <c r="T35" s="149"/>
      <c r="U35" s="2"/>
      <c r="V35" s="147"/>
    </row>
    <row r="36" spans="20:22" ht="15">
      <c r="T36" s="149"/>
      <c r="U36" s="147"/>
      <c r="V36" s="147"/>
    </row>
    <row r="37" spans="20:22" ht="15">
      <c r="T37" s="149"/>
      <c r="U37" s="147"/>
      <c r="V37" s="147"/>
    </row>
    <row r="38" spans="20:22" ht="15">
      <c r="T38" s="149"/>
      <c r="U38" s="147"/>
      <c r="V38" s="147"/>
    </row>
    <row r="39" spans="20:22" ht="15">
      <c r="T39" s="149"/>
      <c r="U39" s="147"/>
      <c r="V39" s="147"/>
    </row>
    <row r="40" spans="20:22" ht="15">
      <c r="T40" s="149"/>
      <c r="U40" s="147"/>
      <c r="V40" s="147"/>
    </row>
    <row r="41" spans="20:22" ht="15">
      <c r="T41" s="149"/>
      <c r="U41" s="147"/>
      <c r="V41" s="147"/>
    </row>
    <row r="42" spans="20:22" ht="15">
      <c r="T42" s="149"/>
      <c r="U42" s="147"/>
      <c r="V42" s="147"/>
    </row>
    <row r="43" spans="20:22" ht="15">
      <c r="T43" s="149"/>
      <c r="U43" s="147"/>
      <c r="V43" s="147"/>
    </row>
    <row r="44" spans="20:22" ht="15">
      <c r="T44" s="149"/>
      <c r="U44" s="147"/>
      <c r="V44" s="147"/>
    </row>
    <row r="45" spans="20:22" ht="15">
      <c r="T45" s="149"/>
      <c r="U45" s="147"/>
      <c r="V45" s="147"/>
    </row>
    <row r="46" spans="20:22" ht="15">
      <c r="T46" s="149"/>
      <c r="U46" s="147"/>
      <c r="V46" s="147"/>
    </row>
    <row r="47" spans="20:22" ht="15">
      <c r="T47" s="149"/>
      <c r="U47" s="147"/>
      <c r="V47" s="147"/>
    </row>
    <row r="48" spans="20:22" ht="15">
      <c r="T48" s="149"/>
      <c r="U48" s="147"/>
      <c r="V48" s="147"/>
    </row>
    <row r="49" spans="20:22" ht="15">
      <c r="T49" s="149"/>
      <c r="U49" s="147"/>
      <c r="V49" s="147"/>
    </row>
    <row r="50" spans="20:22" ht="15">
      <c r="T50" s="149"/>
      <c r="U50" s="147"/>
      <c r="V50" s="147"/>
    </row>
    <row r="51" spans="20:22" ht="15">
      <c r="T51" s="149"/>
      <c r="U51" s="147"/>
      <c r="V51" s="147"/>
    </row>
    <row r="52" spans="20:22" ht="15">
      <c r="T52" s="149"/>
      <c r="U52" s="147"/>
      <c r="V52" s="147"/>
    </row>
    <row r="53" spans="20:22" ht="15">
      <c r="T53" s="149"/>
      <c r="U53" s="147"/>
      <c r="V53" s="147"/>
    </row>
    <row r="54" spans="20:22" ht="15">
      <c r="T54" s="149"/>
      <c r="U54" s="147"/>
      <c r="V54" s="147"/>
    </row>
    <row r="55" spans="20:22" ht="15">
      <c r="T55" s="149"/>
      <c r="U55" s="147"/>
      <c r="V55" s="147"/>
    </row>
    <row r="56" spans="20:22" ht="15">
      <c r="T56" s="149"/>
      <c r="U56" s="147"/>
      <c r="V56" s="147"/>
    </row>
    <row r="57" spans="20:22" ht="15">
      <c r="T57" s="149"/>
      <c r="U57" s="147"/>
      <c r="V57" s="147"/>
    </row>
    <row r="58" spans="20:22" ht="15">
      <c r="T58" s="149"/>
      <c r="U58" s="147"/>
      <c r="V58" s="147"/>
    </row>
    <row r="59" spans="20:22" ht="15">
      <c r="T59" s="149"/>
      <c r="U59" s="147"/>
      <c r="V59" s="147"/>
    </row>
    <row r="60" spans="20:22" ht="15">
      <c r="T60" s="149"/>
      <c r="U60" s="147"/>
      <c r="V60" s="147"/>
    </row>
    <row r="61" spans="20:22" ht="15">
      <c r="T61" s="149"/>
      <c r="U61" s="147"/>
      <c r="V61" s="147"/>
    </row>
    <row r="62" spans="20:22" ht="15">
      <c r="T62" s="149"/>
      <c r="U62" s="147"/>
      <c r="V62" s="147"/>
    </row>
    <row r="63" spans="20:22" ht="15">
      <c r="T63" s="149"/>
      <c r="U63" s="147"/>
      <c r="V63" s="147"/>
    </row>
    <row r="64" spans="20:22" ht="15">
      <c r="T64" s="149"/>
      <c r="U64" s="147"/>
      <c r="V64" s="147"/>
    </row>
    <row r="65" spans="20:22" ht="15">
      <c r="T65" s="149"/>
      <c r="U65" s="147"/>
      <c r="V65" s="147"/>
    </row>
    <row r="66" spans="20:22" ht="15">
      <c r="T66" s="149"/>
      <c r="U66" s="147"/>
      <c r="V66" s="147"/>
    </row>
    <row r="67" spans="20:22" ht="15">
      <c r="T67" s="149"/>
      <c r="U67" s="147"/>
      <c r="V67" s="147"/>
    </row>
    <row r="68" spans="20:22" ht="15">
      <c r="T68" s="149"/>
      <c r="U68" s="147"/>
      <c r="V68" s="147"/>
    </row>
    <row r="69" spans="20:22" ht="15">
      <c r="T69" s="149"/>
      <c r="U69" s="147"/>
      <c r="V69" s="147"/>
    </row>
    <row r="70" spans="20:22" ht="15">
      <c r="T70" s="149"/>
      <c r="U70" s="147"/>
      <c r="V70" s="147"/>
    </row>
    <row r="71" spans="20:22" ht="15">
      <c r="T71" s="149"/>
      <c r="U71" s="147"/>
      <c r="V71" s="147"/>
    </row>
    <row r="72" spans="20:22" ht="15">
      <c r="T72" s="149"/>
      <c r="U72" s="147"/>
      <c r="V72" s="147"/>
    </row>
    <row r="73" spans="20:22" ht="15">
      <c r="T73" s="149"/>
      <c r="U73" s="147"/>
      <c r="V73" s="147"/>
    </row>
    <row r="74" spans="20:22" ht="15">
      <c r="T74" s="149"/>
      <c r="U74" s="147"/>
      <c r="V74" s="147"/>
    </row>
    <row r="75" spans="20:22" ht="15">
      <c r="T75" s="149"/>
      <c r="U75" s="147"/>
      <c r="V75" s="147"/>
    </row>
    <row r="76" spans="20:22" ht="15">
      <c r="T76" s="149"/>
      <c r="U76" s="147"/>
      <c r="V76" s="147"/>
    </row>
    <row r="77" spans="20:22" ht="15">
      <c r="T77" s="149"/>
      <c r="U77" s="147"/>
      <c r="V77" s="147"/>
    </row>
    <row r="78" spans="20:22" ht="15">
      <c r="T78" s="149"/>
      <c r="U78" s="147"/>
      <c r="V78" s="147"/>
    </row>
    <row r="79" spans="20:22" ht="15">
      <c r="T79" s="149"/>
      <c r="U79" s="147"/>
      <c r="V79" s="147"/>
    </row>
    <row r="80" spans="20:22" ht="15">
      <c r="T80" s="149"/>
      <c r="U80" s="147"/>
      <c r="V80" s="147"/>
    </row>
    <row r="81" spans="20:22" ht="15">
      <c r="T81" s="149"/>
      <c r="U81" s="147"/>
      <c r="V81" s="147"/>
    </row>
    <row r="82" spans="20:22" ht="15">
      <c r="T82" s="149"/>
      <c r="U82" s="147"/>
      <c r="V82" s="147"/>
    </row>
    <row r="83" spans="20:22" ht="15">
      <c r="T83" s="149"/>
      <c r="U83" s="147"/>
      <c r="V83" s="147"/>
    </row>
    <row r="84" spans="20:22" ht="15">
      <c r="T84" s="149"/>
      <c r="U84" s="147"/>
      <c r="V84" s="147"/>
    </row>
    <row r="85" spans="20:22" ht="15">
      <c r="T85" s="149"/>
      <c r="U85" s="147"/>
      <c r="V85" s="147"/>
    </row>
    <row r="86" spans="20:22" ht="15">
      <c r="T86" s="149"/>
      <c r="U86" s="147"/>
      <c r="V86" s="147"/>
    </row>
    <row r="87" spans="20:22" ht="15">
      <c r="T87" s="149"/>
      <c r="U87" s="147"/>
      <c r="V87" s="147"/>
    </row>
    <row r="88" spans="20:22" ht="15">
      <c r="T88" s="149"/>
      <c r="U88" s="147"/>
      <c r="V88" s="147"/>
    </row>
    <row r="89" spans="20:22" ht="15">
      <c r="T89" s="149"/>
      <c r="U89" s="147"/>
      <c r="V89" s="147"/>
    </row>
    <row r="90" spans="20:22" ht="15">
      <c r="T90" s="149"/>
      <c r="U90" s="147"/>
      <c r="V90" s="147"/>
    </row>
    <row r="91" spans="20:22" ht="15">
      <c r="T91" s="149"/>
      <c r="U91" s="147"/>
      <c r="V91" s="147"/>
    </row>
    <row r="92" spans="20:22" ht="15">
      <c r="T92" s="149"/>
      <c r="U92" s="147"/>
      <c r="V92" s="147"/>
    </row>
    <row r="93" spans="20:22" ht="15">
      <c r="T93" s="149"/>
      <c r="U93" s="147"/>
      <c r="V93" s="147"/>
    </row>
    <row r="94" spans="20:22" ht="15">
      <c r="T94" s="149"/>
      <c r="U94" s="147"/>
      <c r="V94" s="147"/>
    </row>
    <row r="95" spans="20:22" ht="15">
      <c r="T95" s="149"/>
      <c r="U95" s="147"/>
      <c r="V95" s="147"/>
    </row>
    <row r="96" spans="20:22" ht="15">
      <c r="T96" s="149"/>
      <c r="U96" s="147"/>
      <c r="V96" s="147"/>
    </row>
    <row r="97" spans="20:22" ht="15">
      <c r="T97" s="149"/>
      <c r="U97" s="147"/>
      <c r="V97" s="147"/>
    </row>
    <row r="98" spans="20:22" ht="15">
      <c r="T98" s="149"/>
      <c r="U98" s="147"/>
      <c r="V98" s="147"/>
    </row>
    <row r="99" spans="20:22" ht="15">
      <c r="T99" s="149"/>
      <c r="U99" s="147"/>
      <c r="V99" s="147"/>
    </row>
    <row r="100" spans="20:22" ht="15">
      <c r="T100" s="149"/>
      <c r="U100" s="147"/>
      <c r="V100" s="147"/>
    </row>
    <row r="101" spans="20:22" ht="15">
      <c r="T101" s="149"/>
      <c r="U101" s="147"/>
      <c r="V101" s="147"/>
    </row>
    <row r="102" spans="20:22" ht="15">
      <c r="T102" s="149"/>
      <c r="U102" s="147"/>
      <c r="V102" s="147"/>
    </row>
    <row r="103" spans="20:22" ht="15">
      <c r="T103" s="149"/>
      <c r="U103" s="147"/>
      <c r="V103" s="147"/>
    </row>
    <row r="104" spans="20:22" ht="15">
      <c r="T104" s="149"/>
      <c r="U104" s="147"/>
      <c r="V104" s="147"/>
    </row>
    <row r="105" spans="20:22" ht="15">
      <c r="T105" s="149"/>
      <c r="U105" s="147"/>
      <c r="V105" s="147"/>
    </row>
    <row r="106" spans="20:22" ht="15">
      <c r="T106" s="149"/>
      <c r="U106" s="147"/>
      <c r="V106" s="147"/>
    </row>
    <row r="107" spans="20:22" ht="15">
      <c r="T107" s="149"/>
      <c r="U107" s="147"/>
      <c r="V107" s="147"/>
    </row>
    <row r="108" spans="20:22" ht="15">
      <c r="T108" s="149"/>
      <c r="U108" s="147"/>
      <c r="V108" s="147"/>
    </row>
    <row r="109" spans="20:22" ht="15">
      <c r="T109" s="149"/>
      <c r="U109" s="147"/>
      <c r="V109" s="147"/>
    </row>
    <row r="110" spans="20:22" ht="15">
      <c r="T110" s="149"/>
      <c r="U110" s="147"/>
      <c r="V110" s="147"/>
    </row>
    <row r="111" spans="20:22" ht="15">
      <c r="T111" s="149"/>
      <c r="U111" s="147"/>
      <c r="V111" s="147"/>
    </row>
    <row r="112" spans="20:22" ht="15">
      <c r="T112" s="149"/>
      <c r="U112" s="147"/>
      <c r="V112" s="147"/>
    </row>
    <row r="113" spans="20:22" ht="15">
      <c r="T113" s="149"/>
      <c r="U113" s="147"/>
      <c r="V113" s="147"/>
    </row>
    <row r="114" spans="20:22" ht="15">
      <c r="T114" s="149"/>
      <c r="U114" s="147"/>
      <c r="V114" s="147"/>
    </row>
    <row r="115" spans="20:22" ht="15">
      <c r="T115" s="149"/>
      <c r="U115" s="147"/>
      <c r="V115" s="147"/>
    </row>
    <row r="116" spans="20:22" ht="15">
      <c r="T116" s="149"/>
      <c r="U116" s="147"/>
      <c r="V116" s="147"/>
    </row>
    <row r="117" spans="20:22" ht="15">
      <c r="T117" s="149"/>
      <c r="U117" s="147"/>
      <c r="V117" s="147"/>
    </row>
    <row r="118" spans="20:22" ht="15">
      <c r="T118" s="149"/>
      <c r="U118" s="147"/>
      <c r="V118" s="147"/>
    </row>
    <row r="119" spans="20:22" ht="15">
      <c r="T119" s="149"/>
      <c r="U119" s="147"/>
      <c r="V119" s="147"/>
    </row>
    <row r="120" spans="20:22" ht="15">
      <c r="T120" s="149"/>
      <c r="U120" s="147"/>
      <c r="V120" s="147"/>
    </row>
    <row r="121" spans="20:22" ht="15">
      <c r="T121" s="149"/>
      <c r="U121" s="147"/>
      <c r="V121" s="147"/>
    </row>
    <row r="122" spans="20:22" ht="15">
      <c r="T122" s="149"/>
      <c r="U122" s="147"/>
      <c r="V122" s="147"/>
    </row>
    <row r="123" spans="20:22" ht="15">
      <c r="T123" s="149"/>
      <c r="U123" s="147"/>
      <c r="V123" s="147"/>
    </row>
    <row r="124" spans="20:22" ht="15">
      <c r="T124" s="149"/>
      <c r="U124" s="147"/>
      <c r="V124" s="147"/>
    </row>
    <row r="125" spans="20:22" ht="15">
      <c r="T125" s="149"/>
      <c r="U125" s="147"/>
      <c r="V125" s="147"/>
    </row>
    <row r="126" spans="20:22" ht="15">
      <c r="T126" s="149"/>
      <c r="U126" s="147"/>
      <c r="V126" s="147"/>
    </row>
    <row r="127" spans="20:22" ht="15">
      <c r="T127" s="149"/>
      <c r="U127" s="147"/>
      <c r="V127" s="147"/>
    </row>
    <row r="128" spans="20:22" ht="15">
      <c r="T128" s="149"/>
      <c r="U128" s="147"/>
      <c r="V128" s="147"/>
    </row>
    <row r="129" spans="20:22" ht="15">
      <c r="T129" s="149"/>
      <c r="U129" s="147"/>
      <c r="V129" s="147"/>
    </row>
    <row r="130" spans="20:22" ht="15">
      <c r="T130" s="149"/>
      <c r="U130" s="147"/>
      <c r="V130" s="147"/>
    </row>
    <row r="131" spans="20:22" ht="15">
      <c r="T131" s="149"/>
      <c r="U131" s="147"/>
      <c r="V131" s="147"/>
    </row>
    <row r="132" spans="20:22" ht="15">
      <c r="T132" s="149"/>
      <c r="U132" s="147"/>
      <c r="V132" s="147"/>
    </row>
    <row r="133" spans="20:22" ht="15">
      <c r="T133" s="149"/>
      <c r="U133" s="147"/>
      <c r="V133" s="147"/>
    </row>
    <row r="134" spans="20:22" ht="15">
      <c r="T134" s="149"/>
      <c r="U134" s="147"/>
      <c r="V134" s="147"/>
    </row>
    <row r="135" spans="20:22" ht="15">
      <c r="T135" s="149"/>
      <c r="U135" s="147"/>
      <c r="V135" s="147"/>
    </row>
    <row r="136" spans="20:22" ht="15">
      <c r="T136" s="149"/>
      <c r="U136" s="147"/>
      <c r="V136" s="147"/>
    </row>
    <row r="137" spans="20:22" ht="15">
      <c r="T137" s="149"/>
      <c r="U137" s="147"/>
      <c r="V137" s="147"/>
    </row>
    <row r="138" spans="20:22" ht="15">
      <c r="T138" s="149"/>
      <c r="U138" s="147"/>
      <c r="V138" s="147"/>
    </row>
    <row r="139" spans="20:22" ht="15">
      <c r="T139" s="149"/>
      <c r="U139" s="147"/>
      <c r="V139" s="147"/>
    </row>
    <row r="140" spans="20:22" ht="15">
      <c r="T140" s="149"/>
      <c r="U140" s="147"/>
      <c r="V140" s="147"/>
    </row>
    <row r="141" spans="20:22" ht="15">
      <c r="T141" s="149"/>
      <c r="U141" s="147"/>
      <c r="V141" s="147"/>
    </row>
    <row r="142" spans="20:22" ht="15">
      <c r="T142" s="149"/>
      <c r="U142" s="147"/>
      <c r="V142" s="147"/>
    </row>
    <row r="143" spans="20:22" ht="15">
      <c r="T143" s="149"/>
      <c r="U143" s="147"/>
      <c r="V143" s="147"/>
    </row>
    <row r="144" spans="20:22" ht="15">
      <c r="T144" s="149"/>
      <c r="U144" s="147"/>
      <c r="V144" s="147"/>
    </row>
    <row r="145" spans="20:22" ht="15">
      <c r="T145" s="149"/>
      <c r="U145" s="147"/>
      <c r="V145" s="147"/>
    </row>
    <row r="146" spans="20:22" ht="15">
      <c r="T146" s="149"/>
      <c r="U146" s="147"/>
      <c r="V146" s="147"/>
    </row>
    <row r="147" spans="20:22" ht="15">
      <c r="T147" s="149"/>
      <c r="U147" s="147"/>
      <c r="V147" s="147"/>
    </row>
    <row r="148" spans="20:22" ht="15">
      <c r="T148" s="149"/>
      <c r="U148" s="147"/>
      <c r="V148" s="147"/>
    </row>
    <row r="149" spans="20:22" ht="15">
      <c r="T149" s="149"/>
      <c r="U149" s="147"/>
      <c r="V149" s="147"/>
    </row>
    <row r="150" spans="20:22" ht="15">
      <c r="T150" s="149"/>
      <c r="U150" s="147"/>
      <c r="V150" s="147"/>
    </row>
    <row r="151" spans="20:22" ht="15">
      <c r="T151" s="149"/>
      <c r="U151" s="147"/>
      <c r="V151" s="147"/>
    </row>
    <row r="152" spans="20:22" ht="15">
      <c r="T152" s="149"/>
      <c r="U152" s="147"/>
      <c r="V152" s="147"/>
    </row>
    <row r="153" spans="20:22" ht="15">
      <c r="T153" s="149"/>
      <c r="U153" s="147"/>
      <c r="V153" s="147"/>
    </row>
    <row r="154" spans="20:22" ht="15">
      <c r="T154" s="149"/>
      <c r="U154" s="147"/>
      <c r="V154" s="147"/>
    </row>
    <row r="155" spans="20:22" ht="15">
      <c r="T155" s="149"/>
      <c r="U155" s="147"/>
      <c r="V155" s="147"/>
    </row>
    <row r="156" spans="20:22" ht="15">
      <c r="T156" s="149"/>
      <c r="U156" s="147"/>
      <c r="V156" s="147"/>
    </row>
    <row r="157" spans="20:22" ht="15">
      <c r="T157" s="149"/>
      <c r="U157" s="147"/>
      <c r="V157" s="147"/>
    </row>
    <row r="158" spans="20:22" ht="15">
      <c r="T158" s="149"/>
      <c r="U158" s="147"/>
      <c r="V158" s="147"/>
    </row>
    <row r="159" spans="20:22" ht="15">
      <c r="T159" s="149"/>
      <c r="U159" s="147"/>
      <c r="V159" s="147"/>
    </row>
    <row r="160" spans="20:22" ht="15">
      <c r="T160" s="149"/>
      <c r="U160" s="147"/>
      <c r="V160" s="147"/>
    </row>
    <row r="161" spans="20:22" ht="15">
      <c r="T161" s="149"/>
      <c r="U161" s="147"/>
      <c r="V161" s="147"/>
    </row>
    <row r="162" spans="20:22" ht="15">
      <c r="T162" s="149"/>
      <c r="U162" s="147"/>
      <c r="V162" s="147"/>
    </row>
    <row r="163" spans="20:22" ht="15">
      <c r="T163" s="149"/>
      <c r="U163" s="147"/>
      <c r="V163" s="147"/>
    </row>
    <row r="164" spans="20:22" ht="15">
      <c r="T164" s="149"/>
      <c r="U164" s="147"/>
      <c r="V164" s="147"/>
    </row>
    <row r="165" spans="20:22" ht="15">
      <c r="T165" s="149"/>
      <c r="U165" s="147"/>
      <c r="V165" s="147"/>
    </row>
    <row r="166" spans="20:22" ht="15">
      <c r="T166" s="149"/>
      <c r="U166" s="147"/>
      <c r="V166" s="147"/>
    </row>
    <row r="167" spans="20:22" ht="15">
      <c r="T167" s="149"/>
      <c r="U167" s="147"/>
      <c r="V167" s="147"/>
    </row>
    <row r="168" spans="20:22" ht="15">
      <c r="T168" s="149"/>
      <c r="U168" s="147"/>
      <c r="V168" s="147"/>
    </row>
    <row r="169" spans="20:22" ht="15">
      <c r="T169" s="149"/>
      <c r="U169" s="147"/>
      <c r="V169" s="147"/>
    </row>
    <row r="170" spans="20:22" ht="15">
      <c r="T170" s="149"/>
      <c r="U170" s="147"/>
      <c r="V170" s="147"/>
    </row>
    <row r="171" spans="20:22" ht="15">
      <c r="T171" s="149"/>
      <c r="U171" s="147"/>
      <c r="V171" s="147"/>
    </row>
    <row r="172" spans="20:22" ht="15">
      <c r="T172" s="149"/>
      <c r="U172" s="147"/>
      <c r="V172" s="147"/>
    </row>
    <row r="173" spans="20:22" ht="15">
      <c r="T173" s="149"/>
      <c r="U173" s="147"/>
      <c r="V173" s="147"/>
    </row>
    <row r="174" spans="20:22" ht="15">
      <c r="T174" s="149"/>
      <c r="U174" s="147"/>
      <c r="V174" s="147"/>
    </row>
    <row r="175" spans="20:22" ht="15">
      <c r="T175" s="149"/>
      <c r="U175" s="147"/>
      <c r="V175" s="147"/>
    </row>
    <row r="176" spans="20:22" ht="15">
      <c r="T176" s="149"/>
      <c r="U176" s="147"/>
      <c r="V176" s="147"/>
    </row>
    <row r="177" spans="20:22" ht="15">
      <c r="T177" s="149"/>
      <c r="U177" s="147"/>
      <c r="V177" s="147"/>
    </row>
    <row r="178" spans="20:22" ht="15">
      <c r="T178" s="149"/>
      <c r="U178" s="147"/>
      <c r="V178" s="147"/>
    </row>
    <row r="179" spans="20:22" ht="15">
      <c r="T179" s="149"/>
      <c r="U179" s="147"/>
      <c r="V179" s="147"/>
    </row>
    <row r="180" spans="20:22" ht="15">
      <c r="T180" s="149"/>
      <c r="U180" s="147"/>
      <c r="V180" s="147"/>
    </row>
    <row r="181" spans="20:22" ht="15">
      <c r="T181" s="149"/>
      <c r="U181" s="147"/>
      <c r="V181" s="147"/>
    </row>
    <row r="182" spans="20:22" ht="15">
      <c r="T182" s="149"/>
      <c r="U182" s="147"/>
      <c r="V182" s="147"/>
    </row>
    <row r="183" spans="20:22" ht="15">
      <c r="T183" s="149"/>
      <c r="U183" s="147"/>
      <c r="V183" s="147"/>
    </row>
    <row r="184" spans="20:22" ht="15">
      <c r="T184" s="149"/>
      <c r="U184" s="147"/>
      <c r="V184" s="147"/>
    </row>
    <row r="185" spans="20:22" ht="15">
      <c r="T185" s="149"/>
      <c r="U185" s="147"/>
      <c r="V185" s="147"/>
    </row>
    <row r="186" spans="20:22" ht="15">
      <c r="T186" s="149"/>
      <c r="U186" s="147"/>
      <c r="V186" s="147"/>
    </row>
    <row r="187" spans="20:22" ht="15">
      <c r="T187" s="149"/>
      <c r="U187" s="147"/>
      <c r="V187" s="147"/>
    </row>
    <row r="188" spans="20:22" ht="15">
      <c r="T188" s="149"/>
      <c r="U188" s="147"/>
      <c r="V188" s="147"/>
    </row>
    <row r="189" spans="20:22" ht="15">
      <c r="T189" s="149"/>
      <c r="U189" s="147"/>
      <c r="V189" s="147"/>
    </row>
    <row r="190" spans="20:22" ht="15">
      <c r="T190" s="149"/>
      <c r="U190" s="147"/>
      <c r="V190" s="147"/>
    </row>
    <row r="191" spans="20:22" ht="15">
      <c r="T191" s="149"/>
      <c r="U191" s="147"/>
      <c r="V191" s="147"/>
    </row>
    <row r="192" spans="20:22" ht="15">
      <c r="T192" s="149"/>
      <c r="U192" s="147"/>
      <c r="V192" s="147"/>
    </row>
    <row r="193" spans="20:22" ht="15">
      <c r="T193" s="149"/>
      <c r="U193" s="147"/>
      <c r="V193" s="147"/>
    </row>
    <row r="194" spans="20:22" ht="15">
      <c r="T194" s="149"/>
      <c r="U194" s="147"/>
      <c r="V194" s="147"/>
    </row>
    <row r="195" spans="20:22" ht="15">
      <c r="T195" s="149"/>
      <c r="U195" s="147"/>
      <c r="V195" s="147"/>
    </row>
    <row r="196" spans="20:22" ht="15">
      <c r="T196" s="149"/>
      <c r="U196" s="147"/>
      <c r="V196" s="147"/>
    </row>
    <row r="197" spans="20:22" ht="15">
      <c r="T197" s="149"/>
      <c r="U197" s="147"/>
      <c r="V197" s="147"/>
    </row>
    <row r="198" spans="20:22" ht="15">
      <c r="T198" s="149"/>
      <c r="U198" s="147"/>
      <c r="V198" s="147"/>
    </row>
    <row r="199" spans="20:22" ht="15">
      <c r="T199" s="149"/>
      <c r="U199" s="147"/>
      <c r="V199" s="147"/>
    </row>
    <row r="200" spans="20:22" ht="15">
      <c r="T200" s="149"/>
      <c r="U200" s="147"/>
      <c r="V200" s="147"/>
    </row>
    <row r="201" spans="20:22" ht="15">
      <c r="T201" s="149"/>
      <c r="U201" s="147"/>
      <c r="V201" s="147"/>
    </row>
    <row r="202" spans="20:22" ht="15">
      <c r="T202" s="149"/>
      <c r="U202" s="147"/>
      <c r="V202" s="147"/>
    </row>
    <row r="203" spans="20:22" ht="15">
      <c r="T203" s="149"/>
      <c r="U203" s="147"/>
      <c r="V203" s="147"/>
    </row>
    <row r="204" spans="20:22" ht="15">
      <c r="T204" s="149"/>
      <c r="U204" s="147"/>
      <c r="V204" s="147"/>
    </row>
    <row r="205" spans="20:22" ht="15">
      <c r="T205" s="149"/>
      <c r="U205" s="147"/>
      <c r="V205" s="147"/>
    </row>
    <row r="206" spans="20:22" ht="15">
      <c r="T206" s="149"/>
      <c r="U206" s="147"/>
      <c r="V206" s="147"/>
    </row>
    <row r="207" spans="20:22" ht="15">
      <c r="T207" s="149"/>
      <c r="U207" s="147"/>
      <c r="V207" s="147"/>
    </row>
    <row r="208" spans="20:22" ht="15">
      <c r="T208" s="149"/>
      <c r="U208" s="147"/>
      <c r="V208" s="147"/>
    </row>
    <row r="209" spans="20:22" ht="15">
      <c r="T209" s="149"/>
      <c r="U209" s="147"/>
      <c r="V209" s="147"/>
    </row>
    <row r="210" spans="20:22" ht="15">
      <c r="T210" s="149"/>
      <c r="U210" s="147"/>
      <c r="V210" s="147"/>
    </row>
    <row r="211" spans="20:22" ht="15">
      <c r="T211" s="149"/>
      <c r="U211" s="147"/>
      <c r="V211" s="147"/>
    </row>
    <row r="212" spans="20:22" ht="15">
      <c r="T212" s="149"/>
      <c r="U212" s="147"/>
      <c r="V212" s="147"/>
    </row>
    <row r="213" spans="20:22" ht="15">
      <c r="T213" s="149"/>
      <c r="U213" s="147"/>
      <c r="V213" s="147"/>
    </row>
    <row r="214" spans="20:22" ht="15">
      <c r="T214" s="149"/>
      <c r="U214" s="147"/>
      <c r="V214" s="147"/>
    </row>
    <row r="215" spans="20:22" ht="15">
      <c r="T215" s="149"/>
      <c r="U215" s="147"/>
      <c r="V215" s="147"/>
    </row>
    <row r="216" spans="20:22" ht="15">
      <c r="T216" s="149"/>
      <c r="U216" s="147"/>
      <c r="V216" s="147"/>
    </row>
    <row r="217" spans="20:22" ht="15">
      <c r="T217" s="149"/>
      <c r="U217" s="147"/>
      <c r="V217" s="147"/>
    </row>
    <row r="218" spans="20:22" ht="15">
      <c r="T218" s="149"/>
      <c r="U218" s="147"/>
      <c r="V218" s="147"/>
    </row>
    <row r="219" spans="20:22" ht="15">
      <c r="T219" s="149"/>
      <c r="U219" s="147"/>
      <c r="V219" s="147"/>
    </row>
    <row r="220" spans="20:22" ht="15">
      <c r="T220" s="149"/>
      <c r="U220" s="147"/>
      <c r="V220" s="147"/>
    </row>
    <row r="221" spans="20:22" ht="15">
      <c r="T221" s="149"/>
      <c r="U221" s="147"/>
      <c r="V221" s="147"/>
    </row>
    <row r="222" spans="20:22" ht="15">
      <c r="T222" s="149"/>
      <c r="U222" s="147"/>
      <c r="V222" s="147"/>
    </row>
    <row r="223" spans="20:22" ht="15">
      <c r="T223" s="149"/>
      <c r="U223" s="147"/>
      <c r="V223" s="147"/>
    </row>
    <row r="224" spans="20:22" ht="15">
      <c r="T224" s="149"/>
      <c r="U224" s="147"/>
      <c r="V224" s="147"/>
    </row>
    <row r="225" spans="20:22" ht="15">
      <c r="T225" s="149"/>
      <c r="U225" s="147"/>
      <c r="V225" s="147"/>
    </row>
    <row r="226" spans="20:22" ht="15">
      <c r="T226" s="149"/>
      <c r="U226" s="147"/>
      <c r="V226" s="147"/>
    </row>
    <row r="227" spans="20:22" ht="15">
      <c r="T227" s="149"/>
      <c r="U227" s="147"/>
      <c r="V227" s="147"/>
    </row>
    <row r="228" spans="20:22" ht="15">
      <c r="T228" s="149"/>
      <c r="U228" s="147"/>
      <c r="V228" s="147"/>
    </row>
    <row r="229" spans="20:22" ht="15">
      <c r="T229" s="149"/>
      <c r="U229" s="147"/>
      <c r="V229" s="147"/>
    </row>
    <row r="230" spans="20:22" ht="15">
      <c r="T230" s="149"/>
      <c r="U230" s="147"/>
      <c r="V230" s="147"/>
    </row>
    <row r="231" spans="20:22" ht="15">
      <c r="T231" s="149"/>
      <c r="U231" s="147"/>
      <c r="V231" s="147"/>
    </row>
    <row r="232" spans="20:22" ht="15">
      <c r="T232" s="149"/>
      <c r="U232" s="147"/>
      <c r="V232" s="147"/>
    </row>
    <row r="233" spans="20:22" ht="15">
      <c r="T233" s="149"/>
      <c r="U233" s="147"/>
      <c r="V233" s="147"/>
    </row>
    <row r="234" spans="20:22" ht="15">
      <c r="T234" s="149"/>
      <c r="U234" s="147"/>
      <c r="V234" s="147"/>
    </row>
    <row r="235" spans="20:22" ht="15">
      <c r="T235" s="149"/>
      <c r="U235" s="147"/>
      <c r="V235" s="147"/>
    </row>
    <row r="236" spans="20:22" ht="15">
      <c r="T236" s="149"/>
      <c r="U236" s="147"/>
      <c r="V236" s="147"/>
    </row>
    <row r="237" spans="20:22" ht="15">
      <c r="T237" s="149"/>
      <c r="U237" s="147"/>
      <c r="V237" s="147"/>
    </row>
    <row r="238" spans="20:22" ht="15">
      <c r="T238" s="149"/>
      <c r="U238" s="147"/>
      <c r="V238" s="147"/>
    </row>
    <row r="239" spans="20:22" ht="15">
      <c r="T239" s="149"/>
      <c r="U239" s="147"/>
      <c r="V239" s="147"/>
    </row>
    <row r="240" spans="20:22" ht="15">
      <c r="T240" s="149"/>
      <c r="U240" s="147"/>
      <c r="V240" s="147"/>
    </row>
    <row r="241" spans="20:22" ht="15">
      <c r="T241" s="149"/>
      <c r="U241" s="147"/>
      <c r="V241" s="147"/>
    </row>
    <row r="242" spans="20:22" ht="15">
      <c r="T242" s="149"/>
      <c r="U242" s="147"/>
      <c r="V242" s="147"/>
    </row>
    <row r="243" spans="20:22" ht="15">
      <c r="T243" s="149"/>
      <c r="U243" s="147"/>
      <c r="V243" s="147"/>
    </row>
    <row r="244" spans="20:22" ht="15">
      <c r="T244" s="149"/>
      <c r="U244" s="147"/>
      <c r="V244" s="147"/>
    </row>
    <row r="245" spans="20:22" ht="15">
      <c r="T245" s="149"/>
      <c r="U245" s="147"/>
      <c r="V245" s="147"/>
    </row>
    <row r="246" spans="20:22" ht="15">
      <c r="T246" s="149"/>
      <c r="U246" s="147"/>
      <c r="V246" s="147"/>
    </row>
    <row r="247" spans="20:22" ht="15">
      <c r="T247" s="149"/>
      <c r="U247" s="147"/>
      <c r="V247" s="147"/>
    </row>
    <row r="248" spans="20:22" ht="15">
      <c r="T248" s="149"/>
      <c r="U248" s="147"/>
      <c r="V248" s="147"/>
    </row>
    <row r="249" spans="20:22" ht="15">
      <c r="T249" s="149"/>
      <c r="U249" s="147"/>
      <c r="V249" s="147"/>
    </row>
    <row r="250" spans="20:22" ht="15">
      <c r="T250" s="149"/>
      <c r="U250" s="147"/>
      <c r="V250" s="147"/>
    </row>
    <row r="251" spans="20:22" ht="15">
      <c r="T251" s="149"/>
      <c r="U251" s="147"/>
      <c r="V251" s="147"/>
    </row>
    <row r="252" spans="20:22" ht="15">
      <c r="T252" s="149"/>
      <c r="U252" s="147"/>
      <c r="V252" s="147"/>
    </row>
    <row r="253" spans="20:22" ht="15">
      <c r="T253" s="149"/>
      <c r="U253" s="147"/>
      <c r="V253" s="147"/>
    </row>
    <row r="254" spans="20:22" ht="15">
      <c r="T254" s="149"/>
      <c r="U254" s="147"/>
      <c r="V254" s="147"/>
    </row>
    <row r="255" spans="20:22" ht="15">
      <c r="T255" s="149"/>
      <c r="U255" s="147"/>
      <c r="V255" s="147"/>
    </row>
    <row r="256" spans="20:22" ht="15">
      <c r="T256" s="149"/>
      <c r="U256" s="147"/>
      <c r="V256" s="147"/>
    </row>
    <row r="257" spans="20:22" ht="15">
      <c r="T257" s="149"/>
      <c r="U257" s="147"/>
      <c r="V257" s="147"/>
    </row>
    <row r="258" spans="20:22" ht="15">
      <c r="T258" s="149"/>
      <c r="U258" s="147"/>
      <c r="V258" s="147"/>
    </row>
    <row r="259" spans="20:22" ht="15">
      <c r="T259" s="149"/>
      <c r="U259" s="147"/>
      <c r="V259" s="147"/>
    </row>
    <row r="260" spans="20:22" ht="15">
      <c r="T260" s="149"/>
      <c r="U260" s="147"/>
      <c r="V260" s="147"/>
    </row>
    <row r="261" spans="20:22" ht="15">
      <c r="T261" s="149"/>
      <c r="U261" s="147"/>
      <c r="V261" s="147"/>
    </row>
    <row r="262" spans="20:22" ht="15">
      <c r="T262" s="149"/>
      <c r="U262" s="147"/>
      <c r="V262" s="147"/>
    </row>
    <row r="263" spans="20:22" ht="15">
      <c r="T263" s="149"/>
      <c r="U263" s="147"/>
      <c r="V263" s="147"/>
    </row>
    <row r="264" spans="20:22" ht="15">
      <c r="T264" s="149"/>
      <c r="U264" s="147"/>
      <c r="V264" s="147"/>
    </row>
    <row r="265" spans="20:22" ht="15">
      <c r="T265" s="149"/>
      <c r="U265" s="147"/>
      <c r="V265" s="147"/>
    </row>
    <row r="266" spans="20:22" ht="15">
      <c r="T266" s="149"/>
      <c r="U266" s="147"/>
      <c r="V266" s="147"/>
    </row>
    <row r="267" spans="20:22" ht="15">
      <c r="T267" s="149"/>
      <c r="U267" s="147"/>
      <c r="V267" s="147"/>
    </row>
    <row r="268" spans="20:22" ht="15">
      <c r="T268" s="149"/>
      <c r="U268" s="147"/>
      <c r="V268" s="147"/>
    </row>
    <row r="269" spans="20:22" ht="15">
      <c r="T269" s="149"/>
      <c r="U269" s="147"/>
      <c r="V269" s="147"/>
    </row>
    <row r="270" spans="20:22" ht="15">
      <c r="T270" s="149"/>
      <c r="U270" s="147"/>
      <c r="V270" s="147"/>
    </row>
    <row r="271" spans="20:22" ht="15">
      <c r="T271" s="149"/>
      <c r="U271" s="147"/>
      <c r="V271" s="147"/>
    </row>
    <row r="272" spans="20:22" ht="15">
      <c r="T272" s="149"/>
      <c r="U272" s="147"/>
      <c r="V272" s="147"/>
    </row>
    <row r="273" spans="20:22" ht="15">
      <c r="T273" s="149"/>
      <c r="U273" s="147"/>
      <c r="V273" s="147"/>
    </row>
    <row r="274" spans="20:22" ht="15">
      <c r="T274" s="149"/>
      <c r="U274" s="147"/>
      <c r="V274" s="147"/>
    </row>
    <row r="275" spans="20:22" ht="15">
      <c r="T275" s="149"/>
      <c r="U275" s="147"/>
      <c r="V275" s="147"/>
    </row>
    <row r="276" spans="20:22" ht="15">
      <c r="T276" s="149"/>
      <c r="U276" s="147"/>
      <c r="V276" s="147"/>
    </row>
    <row r="277" spans="20:22" ht="15">
      <c r="T277" s="149"/>
      <c r="U277" s="147"/>
      <c r="V277" s="147"/>
    </row>
    <row r="278" spans="20:22" ht="15">
      <c r="T278" s="149"/>
      <c r="U278" s="147"/>
      <c r="V278" s="147"/>
    </row>
    <row r="279" spans="20:22" ht="15">
      <c r="T279" s="149"/>
      <c r="U279" s="147"/>
      <c r="V279" s="147"/>
    </row>
    <row r="280" spans="20:22" ht="15">
      <c r="T280" s="149"/>
      <c r="U280" s="147"/>
      <c r="V280" s="147"/>
    </row>
    <row r="281" spans="20:22" ht="15">
      <c r="T281" s="149"/>
      <c r="U281" s="147"/>
      <c r="V281" s="147"/>
    </row>
    <row r="282" spans="20:22" ht="15">
      <c r="T282" s="149"/>
      <c r="U282" s="147"/>
      <c r="V282" s="147"/>
    </row>
    <row r="283" spans="20:22" ht="15">
      <c r="T283" s="149"/>
      <c r="U283" s="147"/>
      <c r="V283" s="147"/>
    </row>
    <row r="284" spans="20:22" ht="15">
      <c r="T284" s="149"/>
      <c r="U284" s="147"/>
      <c r="V284" s="147"/>
    </row>
    <row r="285" spans="20:22" ht="15">
      <c r="T285" s="149"/>
      <c r="U285" s="147"/>
      <c r="V285" s="147"/>
    </row>
    <row r="286" spans="20:22" ht="15">
      <c r="T286" s="149"/>
      <c r="U286" s="147"/>
      <c r="V286" s="147"/>
    </row>
    <row r="287" spans="20:22" ht="15">
      <c r="T287" s="149"/>
      <c r="U287" s="147"/>
      <c r="V287" s="147"/>
    </row>
    <row r="288" spans="20:22" ht="15">
      <c r="T288" s="149"/>
      <c r="U288" s="147"/>
      <c r="V288" s="147"/>
    </row>
    <row r="289" spans="20:22" ht="15">
      <c r="T289" s="149"/>
      <c r="U289" s="147"/>
      <c r="V289" s="147"/>
    </row>
    <row r="290" spans="20:22" ht="15">
      <c r="T290" s="149"/>
      <c r="U290" s="147"/>
      <c r="V290" s="147"/>
    </row>
    <row r="291" spans="20:22" ht="15">
      <c r="T291" s="149"/>
      <c r="U291" s="147"/>
      <c r="V291" s="147"/>
    </row>
    <row r="292" spans="20:22" ht="15">
      <c r="T292" s="149"/>
      <c r="U292" s="147"/>
      <c r="V292" s="147"/>
    </row>
    <row r="293" spans="20:22" ht="15">
      <c r="T293" s="149"/>
      <c r="U293" s="147"/>
      <c r="V293" s="147"/>
    </row>
    <row r="294" spans="20:22" ht="15">
      <c r="T294" s="149"/>
      <c r="U294" s="147"/>
      <c r="V294" s="147"/>
    </row>
    <row r="295" spans="20:22" ht="15">
      <c r="T295" s="149"/>
      <c r="U295" s="147"/>
      <c r="V295" s="147"/>
    </row>
    <row r="296" spans="20:22" ht="15">
      <c r="T296" s="149"/>
      <c r="U296" s="147"/>
      <c r="V296" s="147"/>
    </row>
    <row r="297" spans="20:22" ht="15">
      <c r="T297" s="149"/>
      <c r="U297" s="147"/>
      <c r="V297" s="147"/>
    </row>
    <row r="298" spans="20:22" ht="15">
      <c r="T298" s="149"/>
      <c r="U298" s="147"/>
      <c r="V298" s="147"/>
    </row>
    <row r="299" spans="20:22" ht="15">
      <c r="T299" s="149"/>
      <c r="U299" s="147"/>
      <c r="V299" s="147"/>
    </row>
    <row r="300" spans="20:22" ht="15">
      <c r="T300" s="149"/>
      <c r="U300" s="147"/>
      <c r="V300" s="147"/>
    </row>
    <row r="301" spans="20:22" ht="15">
      <c r="T301" s="149"/>
      <c r="U301" s="147"/>
      <c r="V301" s="147"/>
    </row>
    <row r="302" spans="20:22" ht="15">
      <c r="T302" s="149"/>
      <c r="U302" s="147"/>
      <c r="V302" s="147"/>
    </row>
    <row r="303" spans="20:22" ht="15">
      <c r="T303" s="149"/>
      <c r="U303" s="147"/>
      <c r="V303" s="147"/>
    </row>
    <row r="304" spans="20:22" ht="15">
      <c r="T304" s="149"/>
      <c r="U304" s="147"/>
      <c r="V304" s="147"/>
    </row>
    <row r="305" spans="20:22" ht="15">
      <c r="T305" s="149"/>
      <c r="U305" s="147"/>
      <c r="V305" s="147"/>
    </row>
    <row r="306" spans="20:22" ht="15">
      <c r="T306" s="149"/>
      <c r="U306" s="147"/>
      <c r="V306" s="147"/>
    </row>
    <row r="307" spans="20:22" ht="15">
      <c r="T307" s="149"/>
      <c r="U307" s="147"/>
      <c r="V307" s="147"/>
    </row>
    <row r="308" spans="20:22" ht="15">
      <c r="T308" s="149"/>
      <c r="U308" s="147"/>
      <c r="V308" s="147"/>
    </row>
    <row r="309" spans="20:22" ht="15">
      <c r="T309" s="149"/>
      <c r="U309" s="147"/>
      <c r="V309" s="147"/>
    </row>
    <row r="310" spans="20:22" ht="15">
      <c r="T310" s="149"/>
      <c r="U310" s="147"/>
      <c r="V310" s="147"/>
    </row>
    <row r="311" spans="20:22" ht="15">
      <c r="T311" s="149"/>
      <c r="U311" s="147"/>
      <c r="V311" s="147"/>
    </row>
    <row r="312" spans="20:22" ht="15">
      <c r="T312" s="149"/>
      <c r="U312" s="147"/>
      <c r="V312" s="147"/>
    </row>
    <row r="313" spans="20:22" ht="15">
      <c r="T313" s="149"/>
      <c r="U313" s="147"/>
      <c r="V313" s="147"/>
    </row>
    <row r="314" spans="20:22" ht="15">
      <c r="T314" s="149"/>
      <c r="U314" s="147"/>
      <c r="V314" s="147"/>
    </row>
    <row r="315" spans="20:22" ht="15">
      <c r="T315" s="149"/>
      <c r="U315" s="147"/>
      <c r="V315" s="147"/>
    </row>
    <row r="316" spans="20:22" ht="15">
      <c r="T316" s="149"/>
      <c r="U316" s="147"/>
      <c r="V316" s="147"/>
    </row>
    <row r="317" spans="20:22" ht="15">
      <c r="T317" s="149"/>
      <c r="U317" s="147"/>
      <c r="V317" s="147"/>
    </row>
    <row r="318" spans="20:22" ht="15">
      <c r="T318" s="149"/>
      <c r="U318" s="147"/>
      <c r="V318" s="147"/>
    </row>
    <row r="319" spans="20:22" ht="15">
      <c r="T319" s="149"/>
      <c r="U319" s="147"/>
      <c r="V319" s="147"/>
    </row>
    <row r="320" spans="20:22" ht="15">
      <c r="T320" s="149"/>
      <c r="U320" s="147"/>
      <c r="V320" s="147"/>
    </row>
    <row r="321" spans="20:22" ht="15">
      <c r="T321" s="149"/>
      <c r="U321" s="147"/>
      <c r="V321" s="147"/>
    </row>
    <row r="322" spans="20:22" ht="15">
      <c r="T322" s="149"/>
      <c r="U322" s="147"/>
      <c r="V322" s="147"/>
    </row>
    <row r="323" spans="20:22" ht="15">
      <c r="T323" s="149"/>
      <c r="U323" s="147"/>
      <c r="V323" s="147"/>
    </row>
  </sheetData>
  <sheetProtection/>
  <mergeCells count="4">
    <mergeCell ref="A1:A2"/>
    <mergeCell ref="B1:I1"/>
    <mergeCell ref="J1:Q1"/>
    <mergeCell ref="R1:W1"/>
  </mergeCells>
  <printOptions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0"/>
  <sheetViews>
    <sheetView zoomScale="80" zoomScaleNormal="80" zoomScalePageLayoutView="0" workbookViewId="0" topLeftCell="A1">
      <selection activeCell="Q14" sqref="Q14"/>
    </sheetView>
  </sheetViews>
  <sheetFormatPr defaultColWidth="9.140625" defaultRowHeight="15"/>
  <cols>
    <col min="1" max="1" width="22.28125" style="1" customWidth="1"/>
    <col min="2" max="2" width="6.7109375" style="2" hidden="1" customWidth="1"/>
    <col min="3" max="3" width="7.140625" style="2" hidden="1" customWidth="1"/>
    <col min="4" max="4" width="9.28125" style="145" hidden="1" customWidth="1"/>
    <col min="5" max="5" width="7.7109375" style="2" hidden="1" customWidth="1"/>
    <col min="6" max="6" width="9.421875" style="146" hidden="1" customWidth="1"/>
    <col min="7" max="7" width="8.00390625" style="2" hidden="1" customWidth="1"/>
    <col min="8" max="8" width="7.8515625" style="2" hidden="1" customWidth="1"/>
    <col min="9" max="9" width="7.7109375" style="7" hidden="1" customWidth="1"/>
    <col min="10" max="10" width="7.00390625" style="56" customWidth="1"/>
    <col min="11" max="11" width="7.140625" style="0" customWidth="1"/>
    <col min="12" max="12" width="6.57421875" style="0" customWidth="1"/>
    <col min="13" max="13" width="7.8515625" style="0" customWidth="1"/>
    <col min="14" max="14" width="7.57421875" style="0" customWidth="1"/>
    <col min="15" max="15" width="7.421875" style="0" customWidth="1"/>
    <col min="16" max="16" width="9.7109375" style="12" customWidth="1"/>
    <col min="17" max="17" width="8.7109375" style="0" customWidth="1"/>
    <col min="18" max="18" width="9.7109375" style="0" customWidth="1"/>
    <col min="19" max="19" width="7.57421875" style="0" customWidth="1"/>
    <col min="20" max="20" width="6.8515625" style="0" customWidth="1"/>
    <col min="21" max="21" width="9.57421875" style="144" customWidth="1"/>
    <col min="22" max="22" width="11.140625" style="144" customWidth="1"/>
    <col min="23" max="23" width="7.421875" style="144" customWidth="1"/>
    <col min="24" max="24" width="7.57421875" style="0" customWidth="1"/>
    <col min="25" max="25" width="8.421875" style="0" customWidth="1"/>
    <col min="26" max="26" width="8.28125" style="0" customWidth="1"/>
    <col min="27" max="27" width="7.28125" style="0" customWidth="1"/>
  </cols>
  <sheetData>
    <row r="1" spans="1:27" ht="15">
      <c r="A1" s="310"/>
      <c r="B1" s="560" t="s">
        <v>45</v>
      </c>
      <c r="C1" s="560"/>
      <c r="D1" s="560"/>
      <c r="E1" s="560"/>
      <c r="F1" s="560"/>
      <c r="G1" s="560"/>
      <c r="H1" s="560"/>
      <c r="I1" s="560"/>
      <c r="J1" s="437"/>
      <c r="K1" s="561" t="s">
        <v>137</v>
      </c>
      <c r="L1" s="561"/>
      <c r="M1" s="561"/>
      <c r="N1" s="561"/>
      <c r="O1" s="561"/>
      <c r="P1" s="561"/>
      <c r="Q1" s="561"/>
      <c r="R1" s="561"/>
      <c r="S1" s="561"/>
      <c r="T1" s="562" t="s">
        <v>138</v>
      </c>
      <c r="U1" s="563"/>
      <c r="V1" s="563"/>
      <c r="W1" s="563"/>
      <c r="X1" s="563"/>
      <c r="Y1" s="563"/>
      <c r="Z1" s="563"/>
      <c r="AA1" s="564"/>
    </row>
    <row r="2" spans="1:27" ht="97.5" customHeight="1">
      <c r="A2" s="310"/>
      <c r="B2" s="310" t="s">
        <v>46</v>
      </c>
      <c r="C2" s="310" t="s">
        <v>47</v>
      </c>
      <c r="D2" s="332" t="s">
        <v>48</v>
      </c>
      <c r="E2" s="310" t="s">
        <v>49</v>
      </c>
      <c r="F2" s="333" t="s">
        <v>50</v>
      </c>
      <c r="G2" s="310" t="s">
        <v>51</v>
      </c>
      <c r="H2" s="310" t="s">
        <v>52</v>
      </c>
      <c r="I2" s="335" t="s">
        <v>53</v>
      </c>
      <c r="J2" s="329" t="s">
        <v>95</v>
      </c>
      <c r="K2" s="303" t="s">
        <v>80</v>
      </c>
      <c r="L2" s="341" t="s">
        <v>54</v>
      </c>
      <c r="M2" s="342" t="s">
        <v>48</v>
      </c>
      <c r="N2" s="433" t="s">
        <v>49</v>
      </c>
      <c r="O2" s="343" t="s">
        <v>50</v>
      </c>
      <c r="P2" s="433" t="s">
        <v>62</v>
      </c>
      <c r="Q2" s="341" t="s">
        <v>52</v>
      </c>
      <c r="R2" s="341" t="s">
        <v>90</v>
      </c>
      <c r="S2" s="344" t="s">
        <v>53</v>
      </c>
      <c r="T2" s="339" t="s">
        <v>55</v>
      </c>
      <c r="U2" s="339" t="s">
        <v>141</v>
      </c>
      <c r="V2" s="339" t="s">
        <v>140</v>
      </c>
      <c r="W2" s="339" t="s">
        <v>62</v>
      </c>
      <c r="X2" s="339" t="s">
        <v>56</v>
      </c>
      <c r="Y2" s="339" t="s">
        <v>67</v>
      </c>
      <c r="Z2" s="339" t="s">
        <v>71</v>
      </c>
      <c r="AA2" s="339" t="s">
        <v>70</v>
      </c>
    </row>
    <row r="3" spans="1:27" ht="15">
      <c r="A3" s="455" t="s">
        <v>121</v>
      </c>
      <c r="B3" s="297">
        <v>248</v>
      </c>
      <c r="C3" s="297">
        <v>217</v>
      </c>
      <c r="D3" s="332">
        <f aca="true" t="shared" si="0" ref="D3:D20">B3*C3</f>
        <v>53816</v>
      </c>
      <c r="E3" s="297">
        <v>201</v>
      </c>
      <c r="F3" s="333">
        <f aca="true" t="shared" si="1" ref="F3:F20">B3*E3</f>
        <v>49848</v>
      </c>
      <c r="G3" s="297">
        <v>38273</v>
      </c>
      <c r="H3" s="297">
        <v>10948</v>
      </c>
      <c r="I3" s="335">
        <f aca="true" t="shared" si="2" ref="I3:I20">G3+H3</f>
        <v>49221</v>
      </c>
      <c r="J3" s="329">
        <f>SUM('2 кв. 2019'!D3,'2 кв. 2019'!K3,'2 кв. 2019'!R3,' 3.2019'!D3,' 3.2019'!K3,' 3.2019'!R3,'1 кв. 2019'!D3,'1 кв. 2019'!K3,'1 кв. 2019'!R3,'4 кв. 2019'!D3,'4 кв. 2019'!K3,'4 кв. 2019'!R3)</f>
        <v>229</v>
      </c>
      <c r="K3" s="395">
        <v>229</v>
      </c>
      <c r="L3" s="344">
        <v>43</v>
      </c>
      <c r="M3" s="342">
        <f aca="true" t="shared" si="3" ref="M3:M19">K3*L3</f>
        <v>9847</v>
      </c>
      <c r="N3" s="341">
        <v>44</v>
      </c>
      <c r="O3" s="394">
        <f aca="true" t="shared" si="4" ref="O3:O19">K3*N3</f>
        <v>10076</v>
      </c>
      <c r="P3" s="344">
        <v>6109</v>
      </c>
      <c r="Q3" s="341">
        <v>3910</v>
      </c>
      <c r="R3" s="434">
        <f>P3/N3</f>
        <v>138.8409090909091</v>
      </c>
      <c r="S3" s="395">
        <f aca="true" t="shared" si="5" ref="S3:S19">P3+Q3</f>
        <v>10019</v>
      </c>
      <c r="T3" s="345">
        <v>165</v>
      </c>
      <c r="U3" s="393">
        <v>43</v>
      </c>
      <c r="V3" s="345">
        <f>T3*U3</f>
        <v>7095</v>
      </c>
      <c r="W3" s="346">
        <f>SUM('1 кв. 2019'!Y3,'2 кв. 2019'!Y3,' 3.2019'!Y3,'4 кв. 2019'!Y3)</f>
        <v>6109</v>
      </c>
      <c r="X3" s="346">
        <f>W3/V3*100</f>
        <v>86.10288935870332</v>
      </c>
      <c r="Y3" s="346">
        <f>('1 кв. 2019'!AE3+'2 кв. 2019'!AE3+' 3.2019'!AE3+'4 кв. 2019'!AE3)/4</f>
        <v>26.766854000458792</v>
      </c>
      <c r="Z3" s="345">
        <f>P3/O3*100</f>
        <v>60.62921794362842</v>
      </c>
      <c r="AA3" s="362">
        <f>('1 кв. 2019'!AF3+'2 кв. 2019'!AF3+' 3.2019'!AF3+'4 кв. 2019'!AF3)/4</f>
        <v>0.5941939362630542</v>
      </c>
    </row>
    <row r="4" spans="1:27" ht="15">
      <c r="A4" s="455" t="s">
        <v>97</v>
      </c>
      <c r="B4" s="310">
        <v>248</v>
      </c>
      <c r="C4" s="310">
        <v>225</v>
      </c>
      <c r="D4" s="332">
        <f t="shared" si="0"/>
        <v>55800</v>
      </c>
      <c r="E4" s="310">
        <v>225</v>
      </c>
      <c r="F4" s="333">
        <f t="shared" si="1"/>
        <v>55800</v>
      </c>
      <c r="G4" s="310">
        <v>37753</v>
      </c>
      <c r="H4" s="310">
        <v>18047</v>
      </c>
      <c r="I4" s="335">
        <f t="shared" si="2"/>
        <v>55800</v>
      </c>
      <c r="J4" s="329">
        <f>SUM('2 кв. 2019'!D4,'2 кв. 2019'!K4,'2 кв. 2019'!R4,' 3.2019'!D4,' 3.2019'!K4,' 3.2019'!R4,'1 кв. 2019'!D4,'1 кв. 2019'!K4,'1 кв. 2019'!R4,'4 кв. 2019'!D4,'4 кв. 2019'!K4,'4 кв. 2019'!R4)</f>
        <v>242</v>
      </c>
      <c r="K4" s="347">
        <v>242</v>
      </c>
      <c r="L4" s="341">
        <v>82</v>
      </c>
      <c r="M4" s="342">
        <f t="shared" si="3"/>
        <v>19844</v>
      </c>
      <c r="N4" s="341">
        <v>81</v>
      </c>
      <c r="O4" s="394">
        <f t="shared" si="4"/>
        <v>19602</v>
      </c>
      <c r="P4" s="341">
        <v>14743</v>
      </c>
      <c r="Q4" s="341">
        <v>4844</v>
      </c>
      <c r="R4" s="434">
        <f aca="true" t="shared" si="6" ref="R4:R34">P4/N4</f>
        <v>182.01234567901236</v>
      </c>
      <c r="S4" s="395">
        <f t="shared" si="5"/>
        <v>19587</v>
      </c>
      <c r="T4" s="345">
        <v>165</v>
      </c>
      <c r="U4" s="393">
        <v>82</v>
      </c>
      <c r="V4" s="345">
        <f aca="true" t="shared" si="7" ref="V4:V19">T4*U4</f>
        <v>13530</v>
      </c>
      <c r="W4" s="346">
        <f>SUM('1 кв. 2019'!Y4,'2 кв. 2019'!Y4,' 3.2019'!Y4,'4 кв. 2019'!Y4)</f>
        <v>14743</v>
      </c>
      <c r="X4" s="346">
        <f>W4/V4*100</f>
        <v>108.96526237989652</v>
      </c>
      <c r="Y4" s="346">
        <f>('1 кв. 2019'!AE4+'2 кв. 2019'!AE4+' 3.2019'!AE4+'4 кв. 2019'!AE4)/4</f>
        <v>60.503914890852904</v>
      </c>
      <c r="Z4" s="345">
        <f aca="true" t="shared" si="8" ref="Z4:Z21">P4/O4*100</f>
        <v>75.21171309050096</v>
      </c>
      <c r="AA4" s="362">
        <f>('1 кв. 2019'!AF4+'2 кв. 2019'!AF4+' 3.2019'!AF4+'4 кв. 2019'!AF4)/4</f>
        <v>0.7405703355140106</v>
      </c>
    </row>
    <row r="5" spans="1:27" ht="15">
      <c r="A5" s="455" t="s">
        <v>118</v>
      </c>
      <c r="B5" s="297">
        <v>247</v>
      </c>
      <c r="C5" s="297">
        <v>132</v>
      </c>
      <c r="D5" s="332">
        <f t="shared" si="0"/>
        <v>32604</v>
      </c>
      <c r="E5" s="297">
        <v>132</v>
      </c>
      <c r="F5" s="333">
        <f t="shared" si="1"/>
        <v>32604</v>
      </c>
      <c r="G5" s="297">
        <v>22709</v>
      </c>
      <c r="H5" s="297">
        <v>9895</v>
      </c>
      <c r="I5" s="335">
        <f t="shared" si="2"/>
        <v>32604</v>
      </c>
      <c r="J5" s="329">
        <f>SUM('2 кв. 2019'!D5,'2 кв. 2019'!K5,'2 кв. 2019'!R5,' 3.2019'!D5,' 3.2019'!K5,' 3.2019'!R5,'1 кв. 2019'!D5,'1 кв. 2019'!K5,'1 кв. 2019'!R5,'4 кв. 2019'!D5,'4 кв. 2019'!K5,'4 кв. 2019'!R5)</f>
        <v>247</v>
      </c>
      <c r="K5" s="395">
        <v>247</v>
      </c>
      <c r="L5" s="344">
        <v>80</v>
      </c>
      <c r="M5" s="342">
        <f t="shared" si="3"/>
        <v>19760</v>
      </c>
      <c r="N5" s="341">
        <v>80</v>
      </c>
      <c r="O5" s="394">
        <f t="shared" si="4"/>
        <v>19760</v>
      </c>
      <c r="P5" s="344">
        <v>12316</v>
      </c>
      <c r="Q5" s="341">
        <v>7424</v>
      </c>
      <c r="R5" s="434">
        <f t="shared" si="6"/>
        <v>153.95</v>
      </c>
      <c r="S5" s="395">
        <f t="shared" si="5"/>
        <v>19740</v>
      </c>
      <c r="T5" s="345">
        <v>165</v>
      </c>
      <c r="U5" s="393">
        <v>80</v>
      </c>
      <c r="V5" s="345">
        <f t="shared" si="7"/>
        <v>13200</v>
      </c>
      <c r="W5" s="346">
        <f>SUM('1 кв. 2019'!Y5,'2 кв. 2019'!Y5,' 3.2019'!Y5,'4 кв. 2019'!Y5)</f>
        <v>12316</v>
      </c>
      <c r="X5" s="346">
        <f aca="true" t="shared" si="9" ref="X5:X21">W5/V5*100</f>
        <v>93.3030303030303</v>
      </c>
      <c r="Y5" s="346">
        <f>('1 кв. 2019'!AE5+'2 кв. 2019'!AE5+' 3.2019'!AE5+'4 кв. 2019'!AE5)/4</f>
        <v>50.1630630583602</v>
      </c>
      <c r="Z5" s="345">
        <f t="shared" si="8"/>
        <v>62.32793522267206</v>
      </c>
      <c r="AA5" s="362">
        <f>('1 кв. 2019'!AF5+'2 кв. 2019'!AF5+' 3.2019'!AF5+'4 кв. 2019'!AF5)/4</f>
        <v>0.6339334581317185</v>
      </c>
    </row>
    <row r="6" spans="1:27" ht="15">
      <c r="A6" s="455" t="s">
        <v>122</v>
      </c>
      <c r="B6" s="310">
        <v>249</v>
      </c>
      <c r="C6" s="310">
        <v>220</v>
      </c>
      <c r="D6" s="332">
        <f t="shared" si="0"/>
        <v>54780</v>
      </c>
      <c r="E6" s="310">
        <v>203</v>
      </c>
      <c r="F6" s="333">
        <f t="shared" si="1"/>
        <v>50547</v>
      </c>
      <c r="G6" s="310">
        <v>39378</v>
      </c>
      <c r="H6" s="310">
        <v>10579</v>
      </c>
      <c r="I6" s="335">
        <f t="shared" si="2"/>
        <v>49957</v>
      </c>
      <c r="J6" s="329">
        <f>SUM('2 кв. 2019'!D6,'2 кв. 2019'!K6,'2 кв. 2019'!R6,' 3.2019'!D6,' 3.2019'!K6,' 3.2019'!R6,'1 кв. 2019'!D6,'1 кв. 2019'!K6,'1 кв. 2019'!R6,'4 кв. 2019'!D6,'4 кв. 2019'!K6,'4 кв. 2019'!R6)</f>
        <v>244</v>
      </c>
      <c r="K6" s="347">
        <v>244</v>
      </c>
      <c r="L6" s="341">
        <v>37</v>
      </c>
      <c r="M6" s="342">
        <f t="shared" si="3"/>
        <v>9028</v>
      </c>
      <c r="N6" s="341">
        <v>44</v>
      </c>
      <c r="O6" s="394">
        <f t="shared" si="4"/>
        <v>10736</v>
      </c>
      <c r="P6" s="341">
        <v>5174</v>
      </c>
      <c r="Q6" s="341">
        <v>5567</v>
      </c>
      <c r="R6" s="434">
        <f t="shared" si="6"/>
        <v>117.5909090909091</v>
      </c>
      <c r="S6" s="395">
        <f t="shared" si="5"/>
        <v>10741</v>
      </c>
      <c r="T6" s="345">
        <v>165</v>
      </c>
      <c r="U6" s="393">
        <v>37</v>
      </c>
      <c r="V6" s="345">
        <f t="shared" si="7"/>
        <v>6105</v>
      </c>
      <c r="W6" s="346">
        <f>SUM('1 кв. 2019'!Y6,'2 кв. 2019'!Y6,' 3.2019'!Y6,'4 кв. 2019'!Y6)</f>
        <v>5174</v>
      </c>
      <c r="X6" s="346">
        <f t="shared" si="9"/>
        <v>84.75020475020474</v>
      </c>
      <c r="Y6" s="346">
        <f>('1 кв. 2019'!AE6+'2 кв. 2019'!AE6+' 3.2019'!AE6+'4 кв. 2019'!AE6)/4</f>
        <v>21.250095161726943</v>
      </c>
      <c r="Z6" s="345">
        <f t="shared" si="8"/>
        <v>48.1929955290611</v>
      </c>
      <c r="AA6" s="362">
        <f>('1 кв. 2019'!AF6+'2 кв. 2019'!AF6+' 3.2019'!AF6+'4 кв. 2019'!AF6)/4</f>
        <v>0.46146419873733846</v>
      </c>
    </row>
    <row r="7" spans="1:27" ht="15">
      <c r="A7" s="455" t="s">
        <v>22</v>
      </c>
      <c r="B7" s="297">
        <v>244</v>
      </c>
      <c r="C7" s="297">
        <v>150</v>
      </c>
      <c r="D7" s="332">
        <f t="shared" si="0"/>
        <v>36600</v>
      </c>
      <c r="E7" s="297">
        <v>137</v>
      </c>
      <c r="F7" s="333">
        <f t="shared" si="1"/>
        <v>33428</v>
      </c>
      <c r="G7" s="297">
        <v>27876</v>
      </c>
      <c r="H7" s="297">
        <v>5840</v>
      </c>
      <c r="I7" s="335">
        <f t="shared" si="2"/>
        <v>33716</v>
      </c>
      <c r="J7" s="329">
        <f>SUM('2 кв. 2019'!D7,'2 кв. 2019'!K7,'2 кв. 2019'!R7,' 3.2019'!D7,' 3.2019'!K7,' 3.2019'!R7,'1 кв. 2019'!D7,'1 кв. 2019'!K7,'1 кв. 2019'!R7,'4 кв. 2019'!D7,'4 кв. 2019'!K7,'4 кв. 2019'!R7)</f>
        <v>207</v>
      </c>
      <c r="K7" s="514">
        <v>207</v>
      </c>
      <c r="L7" s="344">
        <v>15</v>
      </c>
      <c r="M7" s="342">
        <f t="shared" si="3"/>
        <v>3105</v>
      </c>
      <c r="N7" s="341">
        <v>14</v>
      </c>
      <c r="O7" s="394">
        <f t="shared" si="4"/>
        <v>2898</v>
      </c>
      <c r="P7" s="344">
        <v>2365</v>
      </c>
      <c r="Q7" s="341">
        <v>535</v>
      </c>
      <c r="R7" s="434">
        <f t="shared" si="6"/>
        <v>168.92857142857142</v>
      </c>
      <c r="S7" s="395">
        <f t="shared" si="5"/>
        <v>2900</v>
      </c>
      <c r="T7" s="345">
        <v>165</v>
      </c>
      <c r="U7" s="393">
        <v>15</v>
      </c>
      <c r="V7" s="345">
        <f t="shared" si="7"/>
        <v>2475</v>
      </c>
      <c r="W7" s="346">
        <f>SUM('1 кв. 2019'!Y7,'2 кв. 2019'!Y7,' 3.2019'!Y7,'4 кв. 2019'!Y7)</f>
        <v>2365</v>
      </c>
      <c r="X7" s="346">
        <f t="shared" si="9"/>
        <v>95.55555555555556</v>
      </c>
      <c r="Y7" s="346">
        <f>('1 кв. 2019'!AE7+'2 кв. 2019'!AE7+' 3.2019'!AE7+'4 кв. 2019'!AE7)/4</f>
        <v>10.230513218740098</v>
      </c>
      <c r="Z7" s="345">
        <f t="shared" si="8"/>
        <v>81.608005521049</v>
      </c>
      <c r="AA7" s="362">
        <f>('1 кв. 2019'!AF7+'2 кв. 2019'!AF7+' 3.2019'!AF7+'4 кв. 2019'!AF7)/4</f>
        <v>0.8442082721139882</v>
      </c>
    </row>
    <row r="8" spans="1:27" ht="15">
      <c r="A8" s="455" t="s">
        <v>102</v>
      </c>
      <c r="B8" s="310">
        <v>234</v>
      </c>
      <c r="C8" s="310">
        <v>20</v>
      </c>
      <c r="D8" s="332">
        <f t="shared" si="0"/>
        <v>4680</v>
      </c>
      <c r="E8" s="310">
        <v>16</v>
      </c>
      <c r="F8" s="333">
        <f t="shared" si="1"/>
        <v>3744</v>
      </c>
      <c r="G8" s="310">
        <v>3241</v>
      </c>
      <c r="H8" s="310">
        <v>605</v>
      </c>
      <c r="I8" s="335">
        <f t="shared" si="2"/>
        <v>3846</v>
      </c>
      <c r="J8" s="329">
        <f>SUM('2 кв. 2019'!D8,'2 кв. 2019'!K8,'2 кв. 2019'!R8,' 3.2019'!D8,' 3.2019'!K8,' 3.2019'!R8,'1 кв. 2019'!D8,'1 кв. 2019'!K8,'1 кв. 2019'!R8,'4 кв. 2019'!D8,'4 кв. 2019'!K8,'4 кв. 2019'!R8)</f>
        <v>247</v>
      </c>
      <c r="K8" s="347">
        <v>247</v>
      </c>
      <c r="L8" s="341">
        <v>230</v>
      </c>
      <c r="M8" s="342">
        <f t="shared" si="3"/>
        <v>56810</v>
      </c>
      <c r="N8" s="341">
        <v>230</v>
      </c>
      <c r="O8" s="394">
        <f t="shared" si="4"/>
        <v>56810</v>
      </c>
      <c r="P8" s="341">
        <v>35311</v>
      </c>
      <c r="Q8" s="341">
        <v>21429</v>
      </c>
      <c r="R8" s="434">
        <f t="shared" si="6"/>
        <v>153.52608695652174</v>
      </c>
      <c r="S8" s="395">
        <f t="shared" si="5"/>
        <v>56740</v>
      </c>
      <c r="T8" s="345">
        <v>165</v>
      </c>
      <c r="U8" s="393">
        <v>230</v>
      </c>
      <c r="V8" s="345">
        <f t="shared" si="7"/>
        <v>37950</v>
      </c>
      <c r="W8" s="346">
        <f>SUM('1 кв. 2019'!Y8,'2 кв. 2019'!Y8,' 3.2019'!Y8,'4 кв. 2019'!Y8)</f>
        <v>35310</v>
      </c>
      <c r="X8" s="346">
        <f t="shared" si="9"/>
        <v>93.04347826086956</v>
      </c>
      <c r="Y8" s="346">
        <f>('1 кв. 2019'!AE8+'2 кв. 2019'!AE8+' 3.2019'!AE8+'4 кв. 2019'!AE8)/4</f>
        <v>143.35869411363927</v>
      </c>
      <c r="Z8" s="345">
        <f t="shared" si="8"/>
        <v>62.156310508713254</v>
      </c>
      <c r="AA8" s="362">
        <f>('1 кв. 2019'!AF8+'2 кв. 2019'!AF8+' 3.2019'!AF8+'4 кв. 2019'!AF8)/4</f>
        <v>0.6187885432922868</v>
      </c>
    </row>
    <row r="9" spans="1:27" ht="15">
      <c r="A9" s="455" t="s">
        <v>119</v>
      </c>
      <c r="B9" s="297">
        <v>232</v>
      </c>
      <c r="C9" s="297">
        <v>29</v>
      </c>
      <c r="D9" s="332">
        <f t="shared" si="0"/>
        <v>6728</v>
      </c>
      <c r="E9" s="297">
        <v>29</v>
      </c>
      <c r="F9" s="333">
        <f t="shared" si="1"/>
        <v>6728</v>
      </c>
      <c r="G9" s="297">
        <v>5415</v>
      </c>
      <c r="H9" s="297">
        <v>1957</v>
      </c>
      <c r="I9" s="335">
        <f t="shared" si="2"/>
        <v>7372</v>
      </c>
      <c r="J9" s="329">
        <f>SUM('2 кв. 2019'!D9,'2 кв. 2019'!K9,'2 кв. 2019'!R9,' 3.2019'!D9,' 3.2019'!K9,' 3.2019'!R9,'1 кв. 2019'!D9,'1 кв. 2019'!K9,'1 кв. 2019'!R9,'4 кв. 2019'!D9,'4 кв. 2019'!K9,'4 кв. 2019'!R9)</f>
        <v>247</v>
      </c>
      <c r="K9" s="395">
        <v>247</v>
      </c>
      <c r="L9" s="344">
        <v>143</v>
      </c>
      <c r="M9" s="342">
        <f t="shared" si="3"/>
        <v>35321</v>
      </c>
      <c r="N9" s="341">
        <v>143</v>
      </c>
      <c r="O9" s="394">
        <f t="shared" si="4"/>
        <v>35321</v>
      </c>
      <c r="P9" s="344">
        <v>26720</v>
      </c>
      <c r="Q9" s="341">
        <v>8598</v>
      </c>
      <c r="R9" s="434">
        <f t="shared" si="6"/>
        <v>186.85314685314685</v>
      </c>
      <c r="S9" s="396">
        <f t="shared" si="5"/>
        <v>35318</v>
      </c>
      <c r="T9" s="345">
        <v>165</v>
      </c>
      <c r="U9" s="393">
        <v>143</v>
      </c>
      <c r="V9" s="345">
        <f t="shared" si="7"/>
        <v>23595</v>
      </c>
      <c r="W9" s="346">
        <f>SUM('1 кв. 2019'!Y9,'2 кв. 2019'!Y9,' 3.2019'!Y9,'4 кв. 2019'!Y9)</f>
        <v>26720</v>
      </c>
      <c r="X9" s="346">
        <f t="shared" si="9"/>
        <v>113.2443314261496</v>
      </c>
      <c r="Y9" s="346">
        <f>('1 кв. 2019'!AE9+'2 кв. 2019'!AE9+' 3.2019'!AE9+'4 кв. 2019'!AE9)/4</f>
        <v>108.02971413006412</v>
      </c>
      <c r="Z9" s="345">
        <f t="shared" si="8"/>
        <v>75.64904730896633</v>
      </c>
      <c r="AA9" s="362">
        <f>('1 кв. 2019'!AF9+'2 кв. 2019'!AF9+' 3.2019'!AF9+'4 кв. 2019'!AF9)/4</f>
        <v>0.7571526529443724</v>
      </c>
    </row>
    <row r="10" spans="1:27" ht="15">
      <c r="A10" s="455" t="s">
        <v>117</v>
      </c>
      <c r="B10" s="310">
        <v>243</v>
      </c>
      <c r="C10" s="310">
        <v>34</v>
      </c>
      <c r="D10" s="332">
        <f t="shared" si="0"/>
        <v>8262</v>
      </c>
      <c r="E10" s="310">
        <v>31</v>
      </c>
      <c r="F10" s="333">
        <f t="shared" si="1"/>
        <v>7533</v>
      </c>
      <c r="G10" s="310">
        <v>5809</v>
      </c>
      <c r="H10" s="310">
        <v>560</v>
      </c>
      <c r="I10" s="335">
        <f t="shared" si="2"/>
        <v>6369</v>
      </c>
      <c r="J10" s="329">
        <f>SUM('2 кв. 2019'!D10,'2 кв. 2019'!K10,'2 кв. 2019'!R10,' 3.2019'!D10,' 3.2019'!K10,' 3.2019'!R10,'1 кв. 2019'!D10,'1 кв. 2019'!K10,'1 кв. 2019'!R10,'4 кв. 2019'!D10,'4 кв. 2019'!K10,'4 кв. 2019'!R10)</f>
        <v>235</v>
      </c>
      <c r="K10" s="347">
        <v>235</v>
      </c>
      <c r="L10" s="341">
        <v>70</v>
      </c>
      <c r="M10" s="342">
        <f t="shared" si="3"/>
        <v>16450</v>
      </c>
      <c r="N10" s="341">
        <v>69</v>
      </c>
      <c r="O10" s="394">
        <f t="shared" si="4"/>
        <v>16215</v>
      </c>
      <c r="P10" s="341">
        <v>11076</v>
      </c>
      <c r="Q10" s="341">
        <v>5118</v>
      </c>
      <c r="R10" s="434">
        <f t="shared" si="6"/>
        <v>160.52173913043478</v>
      </c>
      <c r="S10" s="395">
        <f t="shared" si="5"/>
        <v>16194</v>
      </c>
      <c r="T10" s="345">
        <v>165</v>
      </c>
      <c r="U10" s="393">
        <v>70</v>
      </c>
      <c r="V10" s="345">
        <f t="shared" si="7"/>
        <v>11550</v>
      </c>
      <c r="W10" s="346">
        <f>SUM('1 кв. 2019'!Y10,'2 кв. 2019'!Y10,' 3.2019'!Y10,'4 кв. 2019'!Y10)</f>
        <v>11076</v>
      </c>
      <c r="X10" s="346">
        <f t="shared" si="9"/>
        <v>95.8961038961039</v>
      </c>
      <c r="Y10" s="346">
        <f>('1 кв. 2019'!AE10+'2 кв. 2019'!AE10+' 3.2019'!AE10+'4 кв. 2019'!AE10)/4</f>
        <v>43.674222372304214</v>
      </c>
      <c r="Z10" s="345">
        <f t="shared" si="8"/>
        <v>68.30712303422757</v>
      </c>
      <c r="AA10" s="362">
        <f>('1 кв. 2019'!AF10+'2 кв. 2019'!AF10+' 3.2019'!AF10+'4 кв. 2019'!AF10)/4</f>
        <v>0.6613998373350745</v>
      </c>
    </row>
    <row r="11" spans="1:27" ht="15">
      <c r="A11" s="455" t="s">
        <v>114</v>
      </c>
      <c r="B11" s="297">
        <v>249</v>
      </c>
      <c r="C11" s="297">
        <v>19</v>
      </c>
      <c r="D11" s="332">
        <f t="shared" si="0"/>
        <v>4731</v>
      </c>
      <c r="E11" s="297">
        <v>19</v>
      </c>
      <c r="F11" s="333">
        <f t="shared" si="1"/>
        <v>4731</v>
      </c>
      <c r="G11" s="297">
        <v>3707</v>
      </c>
      <c r="H11" s="297">
        <v>628</v>
      </c>
      <c r="I11" s="335">
        <f t="shared" si="2"/>
        <v>4335</v>
      </c>
      <c r="J11" s="329">
        <f>SUM('2 кв. 2019'!D11,'2 кв. 2019'!K11,'2 кв. 2019'!R11,' 3.2019'!D11,' 3.2019'!K11,' 3.2019'!R11,'1 кв. 2019'!D11,'1 кв. 2019'!K11,'1 кв. 2019'!R11,'4 кв. 2019'!D11,'4 кв. 2019'!K11,'4 кв. 2019'!R11)</f>
        <v>237</v>
      </c>
      <c r="K11" s="514">
        <v>237</v>
      </c>
      <c r="L11" s="344">
        <v>98</v>
      </c>
      <c r="M11" s="342">
        <f t="shared" si="3"/>
        <v>23226</v>
      </c>
      <c r="N11" s="341">
        <v>101</v>
      </c>
      <c r="O11" s="394">
        <f t="shared" si="4"/>
        <v>23937</v>
      </c>
      <c r="P11" s="344">
        <v>15656</v>
      </c>
      <c r="Q11" s="341">
        <v>8269</v>
      </c>
      <c r="R11" s="434">
        <f t="shared" si="6"/>
        <v>155.009900990099</v>
      </c>
      <c r="S11" s="395">
        <f t="shared" si="5"/>
        <v>23925</v>
      </c>
      <c r="T11" s="345">
        <v>165</v>
      </c>
      <c r="U11" s="393">
        <v>98</v>
      </c>
      <c r="V11" s="345">
        <f t="shared" si="7"/>
        <v>16170</v>
      </c>
      <c r="W11" s="346">
        <f>SUM('1 кв. 2019'!Y11,'2 кв. 2019'!Y11,' 3.2019'!Y11,'4 кв. 2019'!Y11)</f>
        <v>15656</v>
      </c>
      <c r="X11" s="346">
        <f t="shared" si="9"/>
        <v>96.82127396413111</v>
      </c>
      <c r="Y11" s="346">
        <f>('1 кв. 2019'!AE11+'2 кв. 2019'!AE11+' 3.2019'!AE11+'4 кв. 2019'!AE11)/4</f>
        <v>66.02201277027466</v>
      </c>
      <c r="Z11" s="345">
        <f t="shared" si="8"/>
        <v>65.40502151480972</v>
      </c>
      <c r="AA11" s="362">
        <f>('1 кв. 2019'!AF11+'2 кв. 2019'!AF11+' 3.2019'!AF11+'4 кв. 2019'!AF11)/4</f>
        <v>0.6621941519285225</v>
      </c>
    </row>
    <row r="12" spans="1:27" ht="15">
      <c r="A12" s="455" t="s">
        <v>116</v>
      </c>
      <c r="B12" s="310">
        <v>148</v>
      </c>
      <c r="C12" s="310">
        <v>20</v>
      </c>
      <c r="D12" s="332">
        <f t="shared" si="0"/>
        <v>2960</v>
      </c>
      <c r="E12" s="310">
        <v>19</v>
      </c>
      <c r="F12" s="333">
        <f t="shared" si="1"/>
        <v>2812</v>
      </c>
      <c r="G12" s="310">
        <v>2390</v>
      </c>
      <c r="H12" s="310">
        <v>441</v>
      </c>
      <c r="I12" s="335">
        <f t="shared" si="2"/>
        <v>2831</v>
      </c>
      <c r="J12" s="329">
        <f>SUM('2 кв. 2019'!D12,'2 кв. 2019'!K12,'2 кв. 2019'!R12,' 3.2019'!D12,' 3.2019'!K12,' 3.2019'!R12,'1 кв. 2019'!D12,'1 кв. 2019'!K12,'1 кв. 2019'!R12,'4 кв. 2019'!D12,'4 кв. 2019'!K12,'4 кв. 2019'!R12)</f>
        <v>211</v>
      </c>
      <c r="K12" s="514">
        <v>211</v>
      </c>
      <c r="L12" s="341">
        <v>51</v>
      </c>
      <c r="M12" s="342">
        <f t="shared" si="3"/>
        <v>10761</v>
      </c>
      <c r="N12" s="341">
        <v>48</v>
      </c>
      <c r="O12" s="394">
        <f t="shared" si="4"/>
        <v>10128</v>
      </c>
      <c r="P12" s="341">
        <v>6593</v>
      </c>
      <c r="Q12" s="341">
        <v>3518</v>
      </c>
      <c r="R12" s="434">
        <f t="shared" si="6"/>
        <v>137.35416666666666</v>
      </c>
      <c r="S12" s="395">
        <f t="shared" si="5"/>
        <v>10111</v>
      </c>
      <c r="T12" s="345">
        <v>165</v>
      </c>
      <c r="U12" s="393">
        <v>51</v>
      </c>
      <c r="V12" s="345">
        <f t="shared" si="7"/>
        <v>8415</v>
      </c>
      <c r="W12" s="346">
        <f>SUM('1 кв. 2019'!Y12,'2 кв. 2019'!Y12,' 3.2019'!Y12,'4 кв. 2019'!Y12)</f>
        <v>6593</v>
      </c>
      <c r="X12" s="346">
        <f t="shared" si="9"/>
        <v>78.34818775995247</v>
      </c>
      <c r="Y12" s="346">
        <f>('1 кв. 2019'!AE12+'2 кв. 2019'!AE12+' 3.2019'!AE12+'4 кв. 2019'!AE12)/4</f>
        <v>31.092744130940723</v>
      </c>
      <c r="Z12" s="345">
        <f t="shared" si="8"/>
        <v>65.09676145339652</v>
      </c>
      <c r="AA12" s="362">
        <f>('1 кв. 2019'!AF12+'2 кв. 2019'!AF12+' 3.2019'!AF12+'4 кв. 2019'!AF12)/4</f>
        <v>0.7117437461279825</v>
      </c>
    </row>
    <row r="13" spans="1:27" ht="15">
      <c r="A13" s="455" t="s">
        <v>99</v>
      </c>
      <c r="B13" s="297">
        <v>163</v>
      </c>
      <c r="C13" s="297">
        <v>20</v>
      </c>
      <c r="D13" s="332">
        <f t="shared" si="0"/>
        <v>3260</v>
      </c>
      <c r="E13" s="297">
        <v>20</v>
      </c>
      <c r="F13" s="333">
        <f t="shared" si="1"/>
        <v>3260</v>
      </c>
      <c r="G13" s="297">
        <v>2236</v>
      </c>
      <c r="H13" s="297">
        <v>1975</v>
      </c>
      <c r="I13" s="335">
        <f t="shared" si="2"/>
        <v>4211</v>
      </c>
      <c r="J13" s="511">
        <f>SUM('2 кв. 2019'!D13,'2 кв. 2019'!K13,'2 кв. 2019'!R13,' 3.2019'!D13,' 3.2019'!K13,' 3.2019'!R13,'1 кв. 2019'!D13,'1 кв. 2019'!K13,'1 кв. 2019'!R13,'4 кв. 2019'!D13,'4 кв. 2019'!K13,'4 кв. 2019'!R13)</f>
        <v>204</v>
      </c>
      <c r="K13" s="510">
        <v>205</v>
      </c>
      <c r="L13" s="344">
        <v>15</v>
      </c>
      <c r="M13" s="342">
        <f t="shared" si="3"/>
        <v>3075</v>
      </c>
      <c r="N13" s="341">
        <v>15</v>
      </c>
      <c r="O13" s="394">
        <f t="shared" si="4"/>
        <v>3075</v>
      </c>
      <c r="P13" s="344">
        <v>2229</v>
      </c>
      <c r="Q13" s="341">
        <v>840</v>
      </c>
      <c r="R13" s="434">
        <f t="shared" si="6"/>
        <v>148.6</v>
      </c>
      <c r="S13" s="396">
        <f t="shared" si="5"/>
        <v>3069</v>
      </c>
      <c r="T13" s="345">
        <v>165</v>
      </c>
      <c r="U13" s="393">
        <v>15</v>
      </c>
      <c r="V13" s="345">
        <f t="shared" si="7"/>
        <v>2475</v>
      </c>
      <c r="W13" s="346">
        <f>SUM('1 кв. 2019'!Y13,'2 кв. 2019'!Y13,' 3.2019'!Y13,'4 кв. 2019'!Y13)</f>
        <v>2229</v>
      </c>
      <c r="X13" s="346">
        <f t="shared" si="9"/>
        <v>90.06060606060606</v>
      </c>
      <c r="Y13" s="346">
        <f>('1 кв. 2019'!AE13+'2 кв. 2019'!AE13+' 3.2019'!AE13+'4 кв. 2019'!AE13)/4</f>
        <v>9.112134790235814</v>
      </c>
      <c r="Z13" s="345">
        <f t="shared" si="8"/>
        <v>72.48780487804878</v>
      </c>
      <c r="AA13" s="362">
        <f>('1 кв. 2019'!AF13+'2 кв. 2019'!AF13+' 3.2019'!AF13+'4 кв. 2019'!AF13)/4</f>
        <v>0.7394130357946147</v>
      </c>
    </row>
    <row r="14" spans="1:27" ht="15">
      <c r="A14" s="455" t="s">
        <v>120</v>
      </c>
      <c r="B14" s="310"/>
      <c r="C14" s="310"/>
      <c r="D14" s="332">
        <f t="shared" si="0"/>
        <v>0</v>
      </c>
      <c r="E14" s="310"/>
      <c r="F14" s="333">
        <f t="shared" si="1"/>
        <v>0</v>
      </c>
      <c r="G14" s="310"/>
      <c r="H14" s="310"/>
      <c r="I14" s="335">
        <f t="shared" si="2"/>
        <v>0</v>
      </c>
      <c r="J14" s="329">
        <f>SUM('2 кв. 2019'!D14,'2 кв. 2019'!K14,'2 кв. 2019'!R14,' 3.2019'!D14,' 3.2019'!K14,' 3.2019'!R14,'1 кв. 2019'!D14,'1 кв. 2019'!K14,'1 кв. 2019'!R14,'4 кв. 2019'!D14,'4 кв. 2019'!K14,'4 кв. 2019'!R14)</f>
        <v>246</v>
      </c>
      <c r="K14" s="347">
        <v>246</v>
      </c>
      <c r="L14" s="341">
        <v>44</v>
      </c>
      <c r="M14" s="342">
        <f t="shared" si="3"/>
        <v>10824</v>
      </c>
      <c r="N14" s="341">
        <v>45</v>
      </c>
      <c r="O14" s="394">
        <f t="shared" si="4"/>
        <v>11070</v>
      </c>
      <c r="P14" s="341">
        <v>7406</v>
      </c>
      <c r="Q14" s="341">
        <v>3623</v>
      </c>
      <c r="R14" s="434">
        <f t="shared" si="6"/>
        <v>164.57777777777778</v>
      </c>
      <c r="S14" s="395">
        <f t="shared" si="5"/>
        <v>11029</v>
      </c>
      <c r="T14" s="345">
        <v>165</v>
      </c>
      <c r="U14" s="393">
        <v>44</v>
      </c>
      <c r="V14" s="345">
        <f t="shared" si="7"/>
        <v>7260</v>
      </c>
      <c r="W14" s="346">
        <f>SUM('1 кв. 2019'!Y14,'2 кв. 2019'!Y14,' 3.2019'!Y14,'4 кв. 2019'!Y14)</f>
        <v>7406</v>
      </c>
      <c r="X14" s="346">
        <f t="shared" si="9"/>
        <v>102.01101928374656</v>
      </c>
      <c r="Y14" s="346">
        <f>('1 кв. 2019'!AE14+'2 кв. 2019'!AE14+' 3.2019'!AE14+'4 кв. 2019'!AE14)/4</f>
        <v>29.974071340969644</v>
      </c>
      <c r="Z14" s="345">
        <f t="shared" si="8"/>
        <v>66.90153568202348</v>
      </c>
      <c r="AA14" s="362">
        <f>('1 кв. 2019'!AF14+'2 кв. 2019'!AF14+' 3.2019'!AF14+'4 кв. 2019'!AF14)/4</f>
        <v>0.670307564375361</v>
      </c>
    </row>
    <row r="15" spans="1:27" ht="15">
      <c r="A15" s="455" t="s">
        <v>100</v>
      </c>
      <c r="B15" s="297">
        <v>249</v>
      </c>
      <c r="C15" s="297">
        <v>205</v>
      </c>
      <c r="D15" s="332">
        <f t="shared" si="0"/>
        <v>51045</v>
      </c>
      <c r="E15" s="297">
        <v>175</v>
      </c>
      <c r="F15" s="333">
        <f t="shared" si="1"/>
        <v>43575</v>
      </c>
      <c r="G15" s="297">
        <v>26798</v>
      </c>
      <c r="H15" s="297">
        <v>16777</v>
      </c>
      <c r="I15" s="335">
        <f t="shared" si="2"/>
        <v>43575</v>
      </c>
      <c r="J15" s="329">
        <f>SUM('2 кв. 2019'!D15,'2 кв. 2019'!K15,'2 кв. 2019'!R15,' 3.2019'!D15,' 3.2019'!K15,' 3.2019'!R15,'1 кв. 2019'!D15,'1 кв. 2019'!K15,'1 кв. 2019'!R15,'4 кв. 2019'!D15,'4 кв. 2019'!K15,'4 кв. 2019'!R15)</f>
        <v>243</v>
      </c>
      <c r="K15" s="514">
        <v>243</v>
      </c>
      <c r="L15" s="344">
        <v>90</v>
      </c>
      <c r="M15" s="342">
        <f t="shared" si="3"/>
        <v>21870</v>
      </c>
      <c r="N15" s="341">
        <v>84</v>
      </c>
      <c r="O15" s="394">
        <f t="shared" si="4"/>
        <v>20412</v>
      </c>
      <c r="P15" s="344">
        <v>16586</v>
      </c>
      <c r="Q15" s="341">
        <v>3837</v>
      </c>
      <c r="R15" s="434">
        <f t="shared" si="6"/>
        <v>197.45238095238096</v>
      </c>
      <c r="S15" s="395">
        <f t="shared" si="5"/>
        <v>20423</v>
      </c>
      <c r="T15" s="345">
        <v>165</v>
      </c>
      <c r="U15" s="393">
        <v>90</v>
      </c>
      <c r="V15" s="346">
        <f t="shared" si="7"/>
        <v>14850</v>
      </c>
      <c r="W15" s="346">
        <f>SUM('1 кв. 2019'!Y15,'2 кв. 2019'!Y15,' 3.2019'!Y15,'4 кв. 2019'!Y15)</f>
        <v>16586</v>
      </c>
      <c r="X15" s="346">
        <f t="shared" si="9"/>
        <v>111.69023569023568</v>
      </c>
      <c r="Y15" s="346">
        <f>('1 кв. 2019'!AE15+'2 кв. 2019'!AE15+' 3.2019'!AE15+'4 кв. 2019'!AE15)/4</f>
        <v>68.36856913841284</v>
      </c>
      <c r="Z15" s="345">
        <f t="shared" si="8"/>
        <v>81.25612384871644</v>
      </c>
      <c r="AA15" s="362">
        <f>('1 кв. 2019'!AF15+'2 кв. 2019'!AF15+' 3.2019'!AF15+'4 кв. 2019'!AF15)/4</f>
        <v>0.7810596318026659</v>
      </c>
    </row>
    <row r="16" spans="1:27" ht="15">
      <c r="A16" s="455" t="s">
        <v>101</v>
      </c>
      <c r="B16" s="310">
        <v>243</v>
      </c>
      <c r="C16" s="310">
        <v>207</v>
      </c>
      <c r="D16" s="332">
        <f t="shared" si="0"/>
        <v>50301</v>
      </c>
      <c r="E16" s="310">
        <v>198</v>
      </c>
      <c r="F16" s="333">
        <f t="shared" si="1"/>
        <v>48114</v>
      </c>
      <c r="G16" s="310">
        <v>36815</v>
      </c>
      <c r="H16" s="310">
        <v>11299</v>
      </c>
      <c r="I16" s="335">
        <f t="shared" si="2"/>
        <v>48114</v>
      </c>
      <c r="J16" s="329">
        <f>SUM('2 кв. 2019'!D16,'2 кв. 2019'!K16,'2 кв. 2019'!R16,' 3.2019'!D16,' 3.2019'!K16,' 3.2019'!R16,'1 кв. 2019'!D16,'1 кв. 2019'!K16,'1 кв. 2019'!R16,'4 кв. 2019'!D16,'4 кв. 2019'!K16,'4 кв. 2019'!R16)</f>
        <v>247</v>
      </c>
      <c r="K16" s="347">
        <v>247</v>
      </c>
      <c r="L16" s="344">
        <v>106</v>
      </c>
      <c r="M16" s="342">
        <f t="shared" si="3"/>
        <v>26182</v>
      </c>
      <c r="N16" s="454">
        <v>111</v>
      </c>
      <c r="O16" s="394">
        <f t="shared" si="4"/>
        <v>27417</v>
      </c>
      <c r="P16" s="344">
        <v>17759</v>
      </c>
      <c r="Q16" s="341">
        <v>9615</v>
      </c>
      <c r="R16" s="434">
        <f t="shared" si="6"/>
        <v>159.99099099099098</v>
      </c>
      <c r="S16" s="395">
        <f t="shared" si="5"/>
        <v>27374</v>
      </c>
      <c r="T16" s="345">
        <v>165</v>
      </c>
      <c r="U16" s="393">
        <v>106</v>
      </c>
      <c r="V16" s="346">
        <f t="shared" si="7"/>
        <v>17490</v>
      </c>
      <c r="W16" s="346">
        <f>SUM('1 кв. 2019'!Y16,'2 кв. 2019'!Y16,' 3.2019'!Y16,'4 кв. 2019'!Y16)</f>
        <v>17759</v>
      </c>
      <c r="X16" s="346">
        <f t="shared" si="9"/>
        <v>101.53802172670096</v>
      </c>
      <c r="Y16" s="346">
        <f>('1 кв. 2019'!AE16+'2 кв. 2019'!AE16+' 3.2019'!AE16+'4 кв. 2019'!AE16)/4</f>
        <v>72.34957196525374</v>
      </c>
      <c r="Z16" s="345">
        <f t="shared" si="8"/>
        <v>64.77368056315424</v>
      </c>
      <c r="AA16" s="362">
        <f>('1 кв. 2019'!AF16+'2 кв. 2019'!AF16+' 3.2019'!AF16+'4 кв. 2019'!AF16)/4</f>
        <v>0.6652482956994219</v>
      </c>
    </row>
    <row r="17" spans="1:27" ht="15">
      <c r="A17" s="455" t="s">
        <v>115</v>
      </c>
      <c r="B17" s="297">
        <v>249</v>
      </c>
      <c r="C17" s="297">
        <v>7</v>
      </c>
      <c r="D17" s="332">
        <f t="shared" si="0"/>
        <v>1743</v>
      </c>
      <c r="E17" s="297">
        <v>7</v>
      </c>
      <c r="F17" s="333">
        <f t="shared" si="1"/>
        <v>1743</v>
      </c>
      <c r="G17" s="297">
        <v>1535</v>
      </c>
      <c r="H17" s="297">
        <v>270</v>
      </c>
      <c r="I17" s="335">
        <f t="shared" si="2"/>
        <v>1805</v>
      </c>
      <c r="J17" s="329">
        <f>SUM('2 кв. 2019'!D17,'2 кв. 2019'!K17,'2 кв. 2019'!R17,' 3.2019'!D17,' 3.2019'!K17,' 3.2019'!R17,'1 кв. 2019'!D17,'1 кв. 2019'!K17,'1 кв. 2019'!R17,'4 кв. 2019'!D17,'4 кв. 2019'!K17,'4 кв. 2019'!R17)</f>
        <v>247</v>
      </c>
      <c r="K17" s="395">
        <v>247</v>
      </c>
      <c r="L17" s="341">
        <v>88</v>
      </c>
      <c r="M17" s="342">
        <f t="shared" si="3"/>
        <v>21736</v>
      </c>
      <c r="N17" s="341">
        <v>80</v>
      </c>
      <c r="O17" s="394">
        <f t="shared" si="4"/>
        <v>19760</v>
      </c>
      <c r="P17" s="341">
        <v>12083</v>
      </c>
      <c r="Q17" s="341">
        <v>7677</v>
      </c>
      <c r="R17" s="434">
        <f t="shared" si="6"/>
        <v>151.0375</v>
      </c>
      <c r="S17" s="395">
        <f t="shared" si="5"/>
        <v>19760</v>
      </c>
      <c r="T17" s="345">
        <v>165</v>
      </c>
      <c r="U17" s="393">
        <v>88</v>
      </c>
      <c r="V17" s="346">
        <f t="shared" si="7"/>
        <v>14520</v>
      </c>
      <c r="W17" s="346">
        <f>SUM('1 кв. 2019'!Y17,'2 кв. 2019'!Y17,' 3.2019'!Y17,'4 кв. 2019'!Y17)</f>
        <v>12083</v>
      </c>
      <c r="X17" s="346">
        <f t="shared" si="9"/>
        <v>83.21625344352617</v>
      </c>
      <c r="Y17" s="346">
        <f>('1 кв. 2019'!AE17+'2 кв. 2019'!AE17+' 3.2019'!AE17+'4 кв. 2019'!AE17)/4</f>
        <v>49.439760317020045</v>
      </c>
      <c r="Z17" s="345">
        <f t="shared" si="8"/>
        <v>61.14878542510122</v>
      </c>
      <c r="AA17" s="362">
        <f>('1 кв. 2019'!AF17+'2 кв. 2019'!AF17+' 3.2019'!AF17+'4 кв. 2019'!AF17)/4</f>
        <v>0.559734818711686</v>
      </c>
    </row>
    <row r="18" spans="1:27" ht="15">
      <c r="A18" s="455" t="s">
        <v>96</v>
      </c>
      <c r="B18" s="310">
        <v>244</v>
      </c>
      <c r="C18" s="310">
        <v>20</v>
      </c>
      <c r="D18" s="332">
        <f t="shared" si="0"/>
        <v>4880</v>
      </c>
      <c r="E18" s="310">
        <v>17</v>
      </c>
      <c r="F18" s="333">
        <f t="shared" si="1"/>
        <v>4148</v>
      </c>
      <c r="G18" s="310">
        <v>3451</v>
      </c>
      <c r="H18" s="310">
        <v>927</v>
      </c>
      <c r="I18" s="335">
        <f t="shared" si="2"/>
        <v>4378</v>
      </c>
      <c r="J18" s="511">
        <f>SUM('2 кв. 2019'!D18,'2 кв. 2019'!K18,'2 кв. 2019'!R18,' 3.2019'!D18,' 3.2019'!K18,' 3.2019'!R18,'1 кв. 2019'!D18,'1 кв. 2019'!K18,'1 кв. 2019'!R18,'4 кв. 2019'!D18,'4 кв. 2019'!K18,'4 кв. 2019'!R18)</f>
        <v>246</v>
      </c>
      <c r="K18" s="511">
        <v>247</v>
      </c>
      <c r="L18" s="344">
        <v>196</v>
      </c>
      <c r="M18" s="342">
        <f t="shared" si="3"/>
        <v>48412</v>
      </c>
      <c r="N18" s="341">
        <v>196</v>
      </c>
      <c r="O18" s="394">
        <f t="shared" si="4"/>
        <v>48412</v>
      </c>
      <c r="P18" s="344">
        <v>32146</v>
      </c>
      <c r="Q18" s="341">
        <v>16236</v>
      </c>
      <c r="R18" s="434">
        <f t="shared" si="6"/>
        <v>164.01020408163265</v>
      </c>
      <c r="S18" s="395">
        <f t="shared" si="5"/>
        <v>48382</v>
      </c>
      <c r="T18" s="345">
        <v>165</v>
      </c>
      <c r="U18" s="393">
        <v>196</v>
      </c>
      <c r="V18" s="346">
        <f t="shared" si="7"/>
        <v>32340</v>
      </c>
      <c r="W18" s="346">
        <f>SUM('1 кв. 2019'!Y18,'2 кв. 2019'!Y18,' 3.2019'!Y18,'4 кв. 2019'!Y18)</f>
        <v>32146</v>
      </c>
      <c r="X18" s="346">
        <f t="shared" si="9"/>
        <v>99.40012368583797</v>
      </c>
      <c r="Y18" s="346">
        <f>('1 кв. 2019'!AE18+'2 кв. 2019'!AE18+' 3.2019'!AE18+'4 кв. 2019'!AE18)/4</f>
        <v>131.33461657725522</v>
      </c>
      <c r="Z18" s="345">
        <f t="shared" si="8"/>
        <v>66.40089234074196</v>
      </c>
      <c r="AA18" s="362">
        <f>('1 кв. 2019'!AF18+'2 кв. 2019'!AF18+' 3.2019'!AF18+'4 кв. 2019'!AF18)/4</f>
        <v>0.6784189210907894</v>
      </c>
    </row>
    <row r="19" spans="1:27" ht="15">
      <c r="A19" s="455" t="s">
        <v>98</v>
      </c>
      <c r="B19" s="310"/>
      <c r="C19" s="310"/>
      <c r="D19" s="332"/>
      <c r="E19" s="310"/>
      <c r="F19" s="333"/>
      <c r="G19" s="310"/>
      <c r="H19" s="310"/>
      <c r="I19" s="335"/>
      <c r="J19" s="329">
        <f>SUM('2 кв. 2019'!D19,'2 кв. 2019'!K19,'2 кв. 2019'!R19,' 3.2019'!D19,' 3.2019'!K19,' 3.2019'!R19,'1 кв. 2019'!D19,'1 кв. 2019'!K19,'1 кв. 2019'!R19,'4 кв. 2019'!D19,'4 кв. 2019'!K19,'4 кв. 2019'!R19)</f>
        <v>241</v>
      </c>
      <c r="K19" s="341">
        <v>241</v>
      </c>
      <c r="L19" s="344">
        <v>43</v>
      </c>
      <c r="M19" s="342">
        <f t="shared" si="3"/>
        <v>10363</v>
      </c>
      <c r="N19" s="341">
        <v>42</v>
      </c>
      <c r="O19" s="394">
        <f t="shared" si="4"/>
        <v>10122</v>
      </c>
      <c r="P19" s="344">
        <v>7736</v>
      </c>
      <c r="Q19" s="341">
        <v>2384</v>
      </c>
      <c r="R19" s="434">
        <f t="shared" si="6"/>
        <v>184.1904761904762</v>
      </c>
      <c r="S19" s="395">
        <f t="shared" si="5"/>
        <v>10120</v>
      </c>
      <c r="T19" s="345">
        <v>165</v>
      </c>
      <c r="U19" s="393">
        <v>43</v>
      </c>
      <c r="V19" s="346">
        <f t="shared" si="7"/>
        <v>7095</v>
      </c>
      <c r="W19" s="346">
        <f>SUM('1 кв. 2019'!Y19,'2 кв. 2019'!Y19,' 3.2019'!Y19,'4 кв. 2019'!Y19)</f>
        <v>7736</v>
      </c>
      <c r="X19" s="346">
        <f t="shared" si="9"/>
        <v>109.03453136011277</v>
      </c>
      <c r="Y19" s="346">
        <f>('1 кв. 2019'!AE19+'2 кв. 2019'!AE19+' 3.2019'!AE19+'4 кв. 2019'!AE19)/4</f>
        <v>32.03173904076112</v>
      </c>
      <c r="Z19" s="345">
        <f t="shared" si="8"/>
        <v>76.42758348152539</v>
      </c>
      <c r="AA19" s="362">
        <f>('1 кв. 2019'!AF19+'2 кв. 2019'!AF19+' 3.2019'!AF19+'4 кв. 2019'!AF19)/4</f>
        <v>0.7640816076709156</v>
      </c>
    </row>
    <row r="20" spans="1:27" ht="15">
      <c r="A20" s="319" t="s">
        <v>58</v>
      </c>
      <c r="B20" s="313"/>
      <c r="C20" s="313">
        <f>SUM(C15:C18)</f>
        <v>439</v>
      </c>
      <c r="D20" s="348">
        <f t="shared" si="0"/>
        <v>0</v>
      </c>
      <c r="E20" s="313">
        <f>SUM(E15:E18)</f>
        <v>397</v>
      </c>
      <c r="F20" s="349">
        <f t="shared" si="1"/>
        <v>0</v>
      </c>
      <c r="G20" s="313">
        <f>SUM(G15:G18)</f>
        <v>68599</v>
      </c>
      <c r="H20" s="313">
        <f>SUM(H15:H18)</f>
        <v>29273</v>
      </c>
      <c r="I20" s="350">
        <f t="shared" si="2"/>
        <v>97872</v>
      </c>
      <c r="J20" s="361">
        <f>SUM(J3:J19)/17</f>
        <v>236.47058823529412</v>
      </c>
      <c r="K20" s="361">
        <f>SUM(K3:K19)/17</f>
        <v>236.58823529411765</v>
      </c>
      <c r="L20" s="356">
        <f aca="true" t="shared" si="10" ref="L20:S20">SUM(L3:L19)</f>
        <v>1431</v>
      </c>
      <c r="M20" s="356">
        <f t="shared" si="10"/>
        <v>346614</v>
      </c>
      <c r="N20" s="356">
        <f t="shared" si="10"/>
        <v>1427</v>
      </c>
      <c r="O20" s="356">
        <f t="shared" si="10"/>
        <v>345751</v>
      </c>
      <c r="P20" s="356">
        <f t="shared" si="10"/>
        <v>232008</v>
      </c>
      <c r="Q20" s="356">
        <f>SUM(Q3:Q19)</f>
        <v>113424</v>
      </c>
      <c r="R20" s="435">
        <f t="shared" si="6"/>
        <v>162.5844428871759</v>
      </c>
      <c r="S20" s="356">
        <f t="shared" si="10"/>
        <v>345432</v>
      </c>
      <c r="T20" s="356">
        <v>165</v>
      </c>
      <c r="U20" s="356">
        <f>SUM(U3:U19)</f>
        <v>1431</v>
      </c>
      <c r="V20" s="356">
        <f>SUM(V3:V19)</f>
        <v>236115</v>
      </c>
      <c r="W20" s="357">
        <f>SUM('1 кв. 2019'!Y20,'2 кв. 2019'!Y20,' 3.2019'!Y20,'4 кв. 2019'!Y20)</f>
        <v>232007</v>
      </c>
      <c r="X20" s="358">
        <f>W20/V20*100</f>
        <v>98.26016983249689</v>
      </c>
      <c r="Y20" s="357">
        <f>('1 кв. 2019'!AE20+'2 кв. 2019'!AE20+' 3.2019'!AE20+'4 кв. 2019'!AE20)/4</f>
        <v>950.9377982636471</v>
      </c>
      <c r="Z20" s="359"/>
      <c r="AA20" s="353">
        <f>('1 кв. 2019'!AF20+'2 кв. 2019'!AF20+' 3.2019'!AF20+'4 кв. 2019'!AF20)/4</f>
        <v>0.6635550385459511</v>
      </c>
    </row>
    <row r="21" spans="1:27" ht="15">
      <c r="A21" s="455" t="s">
        <v>103</v>
      </c>
      <c r="B21" s="297">
        <v>248</v>
      </c>
      <c r="C21" s="297">
        <v>124</v>
      </c>
      <c r="D21" s="332">
        <f aca="true" t="shared" si="11" ref="D21:D33">B21*C21</f>
        <v>30752</v>
      </c>
      <c r="E21" s="297">
        <v>114</v>
      </c>
      <c r="F21" s="333">
        <f aca="true" t="shared" si="12" ref="F21:F33">B21*E21</f>
        <v>28272</v>
      </c>
      <c r="G21" s="297">
        <v>20682</v>
      </c>
      <c r="H21" s="297">
        <v>7648</v>
      </c>
      <c r="I21" s="335">
        <f aca="true" t="shared" si="13" ref="I21:I33">G21+H21</f>
        <v>28330</v>
      </c>
      <c r="J21" s="329">
        <f>SUM('2 кв. 2019'!D21,'2 кв. 2019'!K21,'2 кв. 2019'!R21,' 3.2019'!D21,' 3.2019'!K21,' 3.2019'!R21,'1 кв. 2019'!D21,'1 кв. 2019'!K21,'1 кв. 2019'!R21,'4 кв. 2019'!D21,'4 кв. 2019'!K21,'4 кв. 2019'!R21)</f>
        <v>246</v>
      </c>
      <c r="K21" s="345">
        <v>246</v>
      </c>
      <c r="L21" s="341">
        <v>161</v>
      </c>
      <c r="M21" s="342">
        <f aca="true" t="shared" si="14" ref="M21:M32">K21*L21</f>
        <v>39606</v>
      </c>
      <c r="N21" s="341">
        <v>164</v>
      </c>
      <c r="O21" s="394">
        <f aca="true" t="shared" si="15" ref="O21:O32">K21*N21</f>
        <v>40344</v>
      </c>
      <c r="P21" s="341">
        <v>27998</v>
      </c>
      <c r="Q21" s="395">
        <v>12299</v>
      </c>
      <c r="R21" s="434">
        <f t="shared" si="6"/>
        <v>170.71951219512195</v>
      </c>
      <c r="S21" s="395">
        <f aca="true" t="shared" si="16" ref="S21:S33">P21+Q21</f>
        <v>40297</v>
      </c>
      <c r="T21" s="345">
        <v>165</v>
      </c>
      <c r="U21" s="393">
        <v>161</v>
      </c>
      <c r="V21" s="345">
        <f>T21*U21</f>
        <v>26565</v>
      </c>
      <c r="W21" s="346">
        <f>SUM('1 кв. 2019'!Y21,'2 кв. 2019'!Y21,' 3.2019'!Y21,'4 кв. 2019'!Y21)</f>
        <v>27998</v>
      </c>
      <c r="X21" s="346">
        <f t="shared" si="9"/>
        <v>105.39431582909845</v>
      </c>
      <c r="Y21" s="346">
        <f>('1 кв. 2019'!AE21+'2 кв. 2019'!AE21+' 3.2019'!AE21+'4 кв. 2019'!AE21)/4</f>
        <v>118.20723351009728</v>
      </c>
      <c r="Z21" s="345">
        <f t="shared" si="8"/>
        <v>69.39817568907397</v>
      </c>
      <c r="AA21" s="362">
        <f>('1 кв. 2019'!AF21+'2 кв. 2019'!AF21+' 3.2019'!AF21+'4 кв. 2019'!AF21)/4</f>
        <v>0.7050010030966475</v>
      </c>
    </row>
    <row r="22" spans="1:27" s="12" customFormat="1" ht="15">
      <c r="A22" s="455" t="s">
        <v>104</v>
      </c>
      <c r="B22" s="329">
        <v>245</v>
      </c>
      <c r="C22" s="329">
        <v>112</v>
      </c>
      <c r="D22" s="329">
        <f t="shared" si="11"/>
        <v>27440</v>
      </c>
      <c r="E22" s="329">
        <v>110</v>
      </c>
      <c r="F22" s="329">
        <f t="shared" si="12"/>
        <v>26950</v>
      </c>
      <c r="G22" s="329">
        <v>17339</v>
      </c>
      <c r="H22" s="329">
        <v>3164</v>
      </c>
      <c r="I22" s="329">
        <f t="shared" si="13"/>
        <v>20503</v>
      </c>
      <c r="J22" s="329">
        <f>SUM('2 кв. 2019'!D22,'2 кв. 2019'!K22,'2 кв. 2019'!R22,' 3.2019'!D22,' 3.2019'!K22,' 3.2019'!R22,'1 кв. 2019'!D22,'1 кв. 2019'!K22,'1 кв. 2019'!R22,'4 кв. 2019'!D22,'4 кв. 2019'!K22,'4 кв. 2019'!R22)</f>
        <v>247</v>
      </c>
      <c r="K22" s="395">
        <v>247</v>
      </c>
      <c r="L22" s="344">
        <v>270</v>
      </c>
      <c r="M22" s="342">
        <f t="shared" si="14"/>
        <v>66690</v>
      </c>
      <c r="N22" s="341">
        <v>270</v>
      </c>
      <c r="O22" s="394">
        <f t="shared" si="15"/>
        <v>66690</v>
      </c>
      <c r="P22" s="341">
        <v>41083</v>
      </c>
      <c r="Q22" s="395">
        <v>25604</v>
      </c>
      <c r="R22" s="434">
        <f t="shared" si="6"/>
        <v>152.15925925925927</v>
      </c>
      <c r="S22" s="395">
        <f t="shared" si="16"/>
        <v>66687</v>
      </c>
      <c r="T22" s="345">
        <v>165</v>
      </c>
      <c r="U22" s="393">
        <v>270</v>
      </c>
      <c r="V22" s="345">
        <f aca="true" t="shared" si="17" ref="V22:V32">T22*U22</f>
        <v>44550</v>
      </c>
      <c r="W22" s="346">
        <f>SUM('1 кв. 2019'!Y22,'2 кв. 2019'!Y22,' 3.2019'!Y22,'4 кв. 2019'!Y22)</f>
        <v>41083</v>
      </c>
      <c r="X22" s="346">
        <f aca="true" t="shared" si="18" ref="X22:X32">W22/V22*100</f>
        <v>92.21773288439955</v>
      </c>
      <c r="Y22" s="346">
        <f>('1 кв. 2019'!AE22+'2 кв. 2019'!AE22+' 3.2019'!AE22+'4 кв. 2019'!AE22)/4</f>
        <v>175.63234339190222</v>
      </c>
      <c r="Z22" s="345">
        <f aca="true" t="shared" si="19" ref="Z22:Z32">P22/O22*100</f>
        <v>61.60293897136002</v>
      </c>
      <c r="AA22" s="362">
        <f>('1 кв. 2019'!AF22+'2 кв. 2019'!AF22+' 3.2019'!AF22+'4 кв. 2019'!AF22)/4</f>
        <v>0.6187466828828708</v>
      </c>
    </row>
    <row r="23" spans="1:27" s="12" customFormat="1" ht="15">
      <c r="A23" s="455" t="s">
        <v>105</v>
      </c>
      <c r="B23" s="329">
        <v>238</v>
      </c>
      <c r="C23" s="329">
        <v>46</v>
      </c>
      <c r="D23" s="329">
        <f t="shared" si="11"/>
        <v>10948</v>
      </c>
      <c r="E23" s="329">
        <v>27</v>
      </c>
      <c r="F23" s="329">
        <f t="shared" si="12"/>
        <v>6426</v>
      </c>
      <c r="G23" s="329">
        <v>6389</v>
      </c>
      <c r="H23" s="329">
        <v>1201</v>
      </c>
      <c r="I23" s="329">
        <f t="shared" si="13"/>
        <v>7590</v>
      </c>
      <c r="J23" s="329">
        <f>SUM('2 кв. 2019'!D23,'2 кв. 2019'!K23,'2 кв. 2019'!R23,' 3.2019'!D23,' 3.2019'!K23,' 3.2019'!R23,'1 кв. 2019'!D23,'1 кв. 2019'!K23,'1 кв. 2019'!R23,'4 кв. 2019'!D23,'4 кв. 2019'!K23,'4 кв. 2019'!R23)</f>
        <v>247</v>
      </c>
      <c r="K23" s="395">
        <v>247</v>
      </c>
      <c r="L23" s="341">
        <v>194</v>
      </c>
      <c r="M23" s="342">
        <v>34476</v>
      </c>
      <c r="N23" s="341">
        <v>191</v>
      </c>
      <c r="O23" s="394">
        <f t="shared" si="15"/>
        <v>47177</v>
      </c>
      <c r="P23" s="341">
        <v>34476</v>
      </c>
      <c r="Q23" s="395">
        <v>12798</v>
      </c>
      <c r="R23" s="434">
        <f t="shared" si="6"/>
        <v>180.5026178010471</v>
      </c>
      <c r="S23" s="395">
        <f t="shared" si="16"/>
        <v>47274</v>
      </c>
      <c r="T23" s="345">
        <v>165</v>
      </c>
      <c r="U23" s="393">
        <v>194</v>
      </c>
      <c r="V23" s="345">
        <f t="shared" si="17"/>
        <v>32010</v>
      </c>
      <c r="W23" s="346">
        <f>SUM('1 кв. 2019'!Y23,'2 кв. 2019'!Y23,' 3.2019'!Y23,'4 кв. 2019'!Y23)</f>
        <v>34476</v>
      </c>
      <c r="X23" s="346">
        <f t="shared" si="18"/>
        <v>107.70384254920337</v>
      </c>
      <c r="Y23" s="346">
        <f>('1 кв. 2019'!AE23+'2 кв. 2019'!AE23+' 3.2019'!AE23+'4 кв. 2019'!AE23)/4</f>
        <v>140.0734284252961</v>
      </c>
      <c r="Z23" s="345">
        <f t="shared" si="19"/>
        <v>73.0779829154037</v>
      </c>
      <c r="AA23" s="362">
        <f>('1 кв. 2019'!AF23+'2 кв. 2019'!AF23+' 3.2019'!AF23+'4 кв. 2019'!AF23)/4</f>
        <v>0.7323205354885186</v>
      </c>
    </row>
    <row r="24" spans="1:27" s="12" customFormat="1" ht="15">
      <c r="A24" s="455" t="s">
        <v>106</v>
      </c>
      <c r="B24" s="329">
        <v>249</v>
      </c>
      <c r="C24" s="329">
        <v>10</v>
      </c>
      <c r="D24" s="329">
        <f t="shared" si="11"/>
        <v>2490</v>
      </c>
      <c r="E24" s="329">
        <v>8</v>
      </c>
      <c r="F24" s="329">
        <f t="shared" si="12"/>
        <v>1992</v>
      </c>
      <c r="G24" s="329">
        <v>2070</v>
      </c>
      <c r="H24" s="329">
        <v>7</v>
      </c>
      <c r="I24" s="329">
        <f t="shared" si="13"/>
        <v>2077</v>
      </c>
      <c r="J24" s="329">
        <f>SUM('2 кв. 2019'!D24,'2 кв. 2019'!K24,'2 кв. 2019'!R24,' 3.2019'!D24,' 3.2019'!K24,' 3.2019'!R24,'1 кв. 2019'!D24,'1 кв. 2019'!K24,'1 кв. 2019'!R24,'4 кв. 2019'!D24,'4 кв. 2019'!K24,'4 кв. 2019'!R24)</f>
        <v>247</v>
      </c>
      <c r="K24" s="395">
        <v>247</v>
      </c>
      <c r="L24" s="344">
        <v>185</v>
      </c>
      <c r="M24" s="342">
        <f t="shared" si="14"/>
        <v>45695</v>
      </c>
      <c r="N24" s="341">
        <v>180</v>
      </c>
      <c r="O24" s="394">
        <f t="shared" si="15"/>
        <v>44460</v>
      </c>
      <c r="P24" s="341">
        <v>32170</v>
      </c>
      <c r="Q24" s="395">
        <v>12401</v>
      </c>
      <c r="R24" s="434">
        <f t="shared" si="6"/>
        <v>178.72222222222223</v>
      </c>
      <c r="S24" s="395">
        <f t="shared" si="16"/>
        <v>44571</v>
      </c>
      <c r="T24" s="345">
        <v>165</v>
      </c>
      <c r="U24" s="393">
        <v>185</v>
      </c>
      <c r="V24" s="345">
        <f t="shared" si="17"/>
        <v>30525</v>
      </c>
      <c r="W24" s="346">
        <f>SUM('1 кв. 2019'!Y24,'2 кв. 2019'!Y24,' 3.2019'!Y24,'4 кв. 2019'!Y24)</f>
        <v>32170</v>
      </c>
      <c r="X24" s="346">
        <f t="shared" si="18"/>
        <v>105.38902538902539</v>
      </c>
      <c r="Y24" s="346">
        <f>('1 кв. 2019'!AE24+'2 кв. 2019'!AE24+' 3.2019'!AE24+'4 кв. 2019'!AE24)/4</f>
        <v>130.59329344004433</v>
      </c>
      <c r="Z24" s="345">
        <f t="shared" si="19"/>
        <v>72.35717498875394</v>
      </c>
      <c r="AA24" s="362">
        <f>('1 кв. 2019'!AF24+'2 кв. 2019'!AF24+' 3.2019'!AF24+'4 кв. 2019'!AF24)/4</f>
        <v>0.7079651807796321</v>
      </c>
    </row>
    <row r="25" spans="1:27" s="12" customFormat="1" ht="29.25" customHeight="1">
      <c r="A25" s="455" t="s">
        <v>107</v>
      </c>
      <c r="B25" s="329">
        <v>231</v>
      </c>
      <c r="C25" s="329">
        <v>12</v>
      </c>
      <c r="D25" s="329">
        <f t="shared" si="11"/>
        <v>2772</v>
      </c>
      <c r="E25" s="329">
        <v>11</v>
      </c>
      <c r="F25" s="329">
        <f t="shared" si="12"/>
        <v>2541</v>
      </c>
      <c r="G25" s="329">
        <v>1711</v>
      </c>
      <c r="H25" s="329">
        <v>1061</v>
      </c>
      <c r="I25" s="329">
        <f t="shared" si="13"/>
        <v>2772</v>
      </c>
      <c r="J25" s="329">
        <f>SUM('2 кв. 2019'!D25,'2 кв. 2019'!K25,'2 кв. 2019'!R25,' 3.2019'!D25,' 3.2019'!K25,' 3.2019'!R25,'1 кв. 2019'!D25,'1 кв. 2019'!K25,'1 кв. 2019'!R25,'4 кв. 2019'!D25,'4 кв. 2019'!K25,'4 кв. 2019'!R25)</f>
        <v>246</v>
      </c>
      <c r="K25" s="395">
        <v>246</v>
      </c>
      <c r="L25" s="341">
        <v>254</v>
      </c>
      <c r="M25" s="342">
        <f t="shared" si="14"/>
        <v>62484</v>
      </c>
      <c r="N25" s="341">
        <v>247</v>
      </c>
      <c r="O25" s="394">
        <f t="shared" si="15"/>
        <v>60762</v>
      </c>
      <c r="P25" s="341">
        <v>41577</v>
      </c>
      <c r="Q25" s="395">
        <v>19276</v>
      </c>
      <c r="R25" s="434">
        <f t="shared" si="6"/>
        <v>168.32793522267207</v>
      </c>
      <c r="S25" s="395">
        <f t="shared" si="16"/>
        <v>60853</v>
      </c>
      <c r="T25" s="345">
        <v>165</v>
      </c>
      <c r="U25" s="393">
        <v>254</v>
      </c>
      <c r="V25" s="345">
        <f t="shared" si="17"/>
        <v>41910</v>
      </c>
      <c r="W25" s="346">
        <f>SUM('1 кв. 2019'!Y25,'2 кв. 2019'!Y25,' 3.2019'!Y25,'4 кв. 2019'!Y25)</f>
        <v>41577</v>
      </c>
      <c r="X25" s="346">
        <f t="shared" si="18"/>
        <v>99.20544022906228</v>
      </c>
      <c r="Y25" s="346">
        <f>('1 кв. 2019'!AE25+'2 кв. 2019'!AE25+' 3.2019'!AE25+'4 кв. 2019'!AE25)/4</f>
        <v>169.1508643108909</v>
      </c>
      <c r="Z25" s="345">
        <f t="shared" si="19"/>
        <v>68.42598992791548</v>
      </c>
      <c r="AA25" s="362">
        <f>('1 кв. 2019'!AF25+'2 кв. 2019'!AF25+' 3.2019'!AF25+'4 кв. 2019'!AF25)/4</f>
        <v>0.6728589505679513</v>
      </c>
    </row>
    <row r="26" spans="1:27" ht="15">
      <c r="A26" s="455" t="s">
        <v>108</v>
      </c>
      <c r="B26" s="310">
        <v>182</v>
      </c>
      <c r="C26" s="310">
        <v>12</v>
      </c>
      <c r="D26" s="332">
        <f t="shared" si="11"/>
        <v>2184</v>
      </c>
      <c r="E26" s="310">
        <v>12</v>
      </c>
      <c r="F26" s="333">
        <f t="shared" si="12"/>
        <v>2184</v>
      </c>
      <c r="G26" s="310">
        <v>1343</v>
      </c>
      <c r="H26" s="310">
        <v>448</v>
      </c>
      <c r="I26" s="335">
        <f t="shared" si="13"/>
        <v>1791</v>
      </c>
      <c r="J26" s="329">
        <f>SUM('2 кв. 2019'!D26,'2 кв. 2019'!K26,'2 кв. 2019'!R26,' 3.2019'!D26,' 3.2019'!K26,' 3.2019'!R26,'1 кв. 2019'!D26,'1 кв. 2019'!K26,'1 кв. 2019'!R26,'4 кв. 2019'!D26,'4 кв. 2019'!K26,'4 кв. 2019'!R26)</f>
        <v>222</v>
      </c>
      <c r="K26" s="345">
        <v>222</v>
      </c>
      <c r="L26" s="344">
        <v>315</v>
      </c>
      <c r="M26" s="342">
        <f t="shared" si="14"/>
        <v>69930</v>
      </c>
      <c r="N26" s="341">
        <v>314</v>
      </c>
      <c r="O26" s="394">
        <f t="shared" si="15"/>
        <v>69708</v>
      </c>
      <c r="P26" s="341">
        <v>48634</v>
      </c>
      <c r="Q26" s="395">
        <v>21095</v>
      </c>
      <c r="R26" s="434">
        <f t="shared" si="6"/>
        <v>154.88535031847132</v>
      </c>
      <c r="S26" s="395">
        <f t="shared" si="16"/>
        <v>69729</v>
      </c>
      <c r="T26" s="345">
        <v>165</v>
      </c>
      <c r="U26" s="393">
        <v>315</v>
      </c>
      <c r="V26" s="345">
        <f t="shared" si="17"/>
        <v>51975</v>
      </c>
      <c r="W26" s="346">
        <f>SUM('1 кв. 2019'!Y26,'2 кв. 2019'!Y26,' 3.2019'!Y26,'4 кв. 2019'!Y26)</f>
        <v>48634</v>
      </c>
      <c r="X26" s="346">
        <f t="shared" si="18"/>
        <v>93.57190957190957</v>
      </c>
      <c r="Y26" s="346">
        <f>('1 кв. 2019'!AE26+'2 кв. 2019'!AE26+' 3.2019'!AE26+'4 кв. 2019'!AE26)/4</f>
        <v>201.00492082624606</v>
      </c>
      <c r="Z26" s="345">
        <f t="shared" si="19"/>
        <v>69.76817581913123</v>
      </c>
      <c r="AA26" s="362">
        <f>('1 кв. 2019'!AF26+'2 кв. 2019'!AF26+' 3.2019'!AF26+'4 кв. 2019'!AF26)/4</f>
        <v>0.6899002145445869</v>
      </c>
    </row>
    <row r="27" spans="1:27" ht="15">
      <c r="A27" s="455" t="s">
        <v>109</v>
      </c>
      <c r="B27" s="297">
        <v>182</v>
      </c>
      <c r="C27" s="297">
        <v>12</v>
      </c>
      <c r="D27" s="332">
        <f t="shared" si="11"/>
        <v>2184</v>
      </c>
      <c r="E27" s="297">
        <v>9</v>
      </c>
      <c r="F27" s="333">
        <f t="shared" si="12"/>
        <v>1638</v>
      </c>
      <c r="G27" s="297">
        <v>1522</v>
      </c>
      <c r="H27" s="297">
        <v>96</v>
      </c>
      <c r="I27" s="335">
        <f t="shared" si="13"/>
        <v>1618</v>
      </c>
      <c r="J27" s="329">
        <f>SUM('2 кв. 2019'!D27,'2 кв. 2019'!K27,'2 кв. 2019'!R27,' 3.2019'!D27,' 3.2019'!K27,' 3.2019'!R27,'1 кв. 2019'!D27,'1 кв. 2019'!K27,'1 кв. 2019'!R27,'4 кв. 2019'!D27,'4 кв. 2019'!K27,'4 кв. 2019'!R27)</f>
        <v>244</v>
      </c>
      <c r="K27" s="395">
        <v>244</v>
      </c>
      <c r="L27" s="341">
        <v>272</v>
      </c>
      <c r="M27" s="342">
        <f t="shared" si="14"/>
        <v>66368</v>
      </c>
      <c r="N27" s="341">
        <v>248</v>
      </c>
      <c r="O27" s="394">
        <f t="shared" si="15"/>
        <v>60512</v>
      </c>
      <c r="P27" s="341">
        <v>40653</v>
      </c>
      <c r="Q27" s="395">
        <v>19814</v>
      </c>
      <c r="R27" s="434">
        <f t="shared" si="6"/>
        <v>163.9233870967742</v>
      </c>
      <c r="S27" s="395">
        <f t="shared" si="16"/>
        <v>60467</v>
      </c>
      <c r="T27" s="345">
        <v>165</v>
      </c>
      <c r="U27" s="393">
        <v>272</v>
      </c>
      <c r="V27" s="345">
        <f t="shared" si="17"/>
        <v>44880</v>
      </c>
      <c r="W27" s="346">
        <f>SUM('1 кв. 2019'!Y27,'2 кв. 2019'!Y27,' 3.2019'!Y27,'4 кв. 2019'!Y27)</f>
        <v>40653</v>
      </c>
      <c r="X27" s="346">
        <f t="shared" si="18"/>
        <v>90.58155080213903</v>
      </c>
      <c r="Y27" s="346">
        <f>('1 кв. 2019'!AE27+'2 кв. 2019'!AE27+' 3.2019'!AE27+'4 кв. 2019'!AE27)/4</f>
        <v>166.7774729310165</v>
      </c>
      <c r="Z27" s="345">
        <f t="shared" si="19"/>
        <v>67.18171602326811</v>
      </c>
      <c r="AA27" s="362">
        <f>('1 кв. 2019'!AF27+'2 кв. 2019'!AF27+' 3.2019'!AF27+'4 кв. 2019'!AF27)/4</f>
        <v>0.6713013005554134</v>
      </c>
    </row>
    <row r="28" spans="1:27" ht="15">
      <c r="A28" s="455" t="s">
        <v>110</v>
      </c>
      <c r="B28" s="310">
        <v>163</v>
      </c>
      <c r="C28" s="310">
        <v>18</v>
      </c>
      <c r="D28" s="332">
        <f t="shared" si="11"/>
        <v>2934</v>
      </c>
      <c r="E28" s="310">
        <v>18</v>
      </c>
      <c r="F28" s="333">
        <f t="shared" si="12"/>
        <v>2934</v>
      </c>
      <c r="G28" s="310">
        <v>2934</v>
      </c>
      <c r="H28" s="310">
        <v>10</v>
      </c>
      <c r="I28" s="335">
        <f t="shared" si="13"/>
        <v>2944</v>
      </c>
      <c r="J28" s="329">
        <f>SUM('2 кв. 2019'!D28,'2 кв. 2019'!K28,'2 кв. 2019'!R28,' 3.2019'!D28,' 3.2019'!K28,' 3.2019'!R28,'1 кв. 2019'!D28,'1 кв. 2019'!K28,'1 кв. 2019'!R28,'4 кв. 2019'!D28,'4 кв. 2019'!K28,'4 кв. 2019'!R28)</f>
        <v>227</v>
      </c>
      <c r="K28" s="395">
        <v>227</v>
      </c>
      <c r="L28" s="344">
        <v>172</v>
      </c>
      <c r="M28" s="342">
        <f t="shared" si="14"/>
        <v>39044</v>
      </c>
      <c r="N28" s="341">
        <v>179</v>
      </c>
      <c r="O28" s="394">
        <f t="shared" si="15"/>
        <v>40633</v>
      </c>
      <c r="P28" s="344">
        <v>29145</v>
      </c>
      <c r="Q28" s="396">
        <v>11574</v>
      </c>
      <c r="R28" s="434">
        <f t="shared" si="6"/>
        <v>162.82122905027933</v>
      </c>
      <c r="S28" s="396">
        <f t="shared" si="16"/>
        <v>40719</v>
      </c>
      <c r="T28" s="345">
        <v>165</v>
      </c>
      <c r="U28" s="393">
        <v>172</v>
      </c>
      <c r="V28" s="345">
        <f t="shared" si="17"/>
        <v>28380</v>
      </c>
      <c r="W28" s="346">
        <f>SUM('1 кв. 2019'!Y28,'2 кв. 2019'!Y28,' 3.2019'!Y28,'4 кв. 2019'!Y28)</f>
        <v>29145</v>
      </c>
      <c r="X28" s="346">
        <f t="shared" si="18"/>
        <v>102.6955602536998</v>
      </c>
      <c r="Y28" s="346">
        <f>('1 кв. 2019'!AE28+'2 кв. 2019'!AE28+' 3.2019'!AE28+'4 кв. 2019'!AE28)/4</f>
        <v>127.20668540975782</v>
      </c>
      <c r="Z28" s="345">
        <f t="shared" si="19"/>
        <v>71.72741367853715</v>
      </c>
      <c r="AA28" s="362">
        <f>('1 кв. 2019'!AF28+'2 кв. 2019'!AF28+' 3.2019'!AF28+'4 кв. 2019'!AF28)/4</f>
        <v>0.7483820985335978</v>
      </c>
    </row>
    <row r="29" spans="1:27" ht="15">
      <c r="A29" s="455" t="s">
        <v>111</v>
      </c>
      <c r="B29" s="310">
        <v>205</v>
      </c>
      <c r="C29" s="310">
        <v>5</v>
      </c>
      <c r="D29" s="332">
        <f t="shared" si="11"/>
        <v>1025</v>
      </c>
      <c r="E29" s="310">
        <v>5</v>
      </c>
      <c r="F29" s="333">
        <f t="shared" si="12"/>
        <v>1025</v>
      </c>
      <c r="G29" s="310">
        <v>887</v>
      </c>
      <c r="H29" s="310">
        <v>30</v>
      </c>
      <c r="I29" s="335">
        <f t="shared" si="13"/>
        <v>917</v>
      </c>
      <c r="J29" s="329">
        <f>SUM('2 кв. 2019'!D29,'2 кв. 2019'!K29,'2 кв. 2019'!R29,' 3.2019'!D29,' 3.2019'!K29,' 3.2019'!R29,'1 кв. 2019'!D29,'1 кв. 2019'!K29,'1 кв. 2019'!R29,'4 кв. 2019'!D29,'4 кв. 2019'!K29,'4 кв. 2019'!R29)</f>
        <v>222</v>
      </c>
      <c r="K29" s="395">
        <v>222</v>
      </c>
      <c r="L29" s="341">
        <v>237</v>
      </c>
      <c r="M29" s="342">
        <v>38199</v>
      </c>
      <c r="N29" s="341">
        <v>237</v>
      </c>
      <c r="O29" s="394">
        <f t="shared" si="15"/>
        <v>52614</v>
      </c>
      <c r="P29" s="341">
        <v>38199</v>
      </c>
      <c r="Q29" s="395">
        <v>14415</v>
      </c>
      <c r="R29" s="434">
        <f t="shared" si="6"/>
        <v>161.1772151898734</v>
      </c>
      <c r="S29" s="395">
        <f t="shared" si="16"/>
        <v>52614</v>
      </c>
      <c r="T29" s="345">
        <v>165</v>
      </c>
      <c r="U29" s="393">
        <v>237</v>
      </c>
      <c r="V29" s="345">
        <f t="shared" si="17"/>
        <v>39105</v>
      </c>
      <c r="W29" s="346">
        <f>SUM('1 кв. 2019'!Y29,'2 кв. 2019'!Y29,' 3.2019'!Y29,'4 кв. 2019'!Y29)</f>
        <v>38199</v>
      </c>
      <c r="X29" s="346">
        <f t="shared" si="18"/>
        <v>97.68316072113541</v>
      </c>
      <c r="Y29" s="346">
        <f>('1 кв. 2019'!AE29+'2 кв. 2019'!AE29+' 3.2019'!AE29+'4 кв. 2019'!AE29)/4</f>
        <v>157.5852168469496</v>
      </c>
      <c r="Z29" s="345">
        <f t="shared" si="19"/>
        <v>72.60234918462767</v>
      </c>
      <c r="AA29" s="362">
        <f>('1 кв. 2019'!AF29+'2 кв. 2019'!AF29+' 3.2019'!AF29+'4 кв. 2019'!AF29)/4</f>
        <v>0.7240423040780274</v>
      </c>
    </row>
    <row r="30" spans="1:27" ht="15">
      <c r="A30" s="455" t="s">
        <v>112</v>
      </c>
      <c r="B30" s="297">
        <v>205</v>
      </c>
      <c r="C30" s="297">
        <v>6</v>
      </c>
      <c r="D30" s="332">
        <f t="shared" si="11"/>
        <v>1230</v>
      </c>
      <c r="E30" s="297">
        <v>8</v>
      </c>
      <c r="F30" s="333">
        <f t="shared" si="12"/>
        <v>1640</v>
      </c>
      <c r="G30" s="297">
        <v>960</v>
      </c>
      <c r="H30" s="297">
        <v>127</v>
      </c>
      <c r="I30" s="335">
        <f t="shared" si="13"/>
        <v>1087</v>
      </c>
      <c r="J30" s="329">
        <f>SUM('2 кв. 2019'!D30,'2 кв. 2019'!K30,'2 кв. 2019'!R30,' 3.2019'!D30,' 3.2019'!K30,' 3.2019'!R30,'1 кв. 2019'!D30,'1 кв. 2019'!K30,'1 кв. 2019'!R30,'4 кв. 2019'!D30,'4 кв. 2019'!K30,'4 кв. 2019'!R30)</f>
        <v>247</v>
      </c>
      <c r="K30" s="395">
        <v>247</v>
      </c>
      <c r="L30" s="344">
        <v>258</v>
      </c>
      <c r="M30" s="342">
        <f t="shared" si="14"/>
        <v>63726</v>
      </c>
      <c r="N30" s="341">
        <v>258</v>
      </c>
      <c r="O30" s="394">
        <f t="shared" si="15"/>
        <v>63726</v>
      </c>
      <c r="P30" s="344">
        <v>46653</v>
      </c>
      <c r="Q30" s="395">
        <v>17105</v>
      </c>
      <c r="R30" s="434">
        <f t="shared" si="6"/>
        <v>180.82558139534885</v>
      </c>
      <c r="S30" s="395">
        <f t="shared" si="16"/>
        <v>63758</v>
      </c>
      <c r="T30" s="345">
        <v>165</v>
      </c>
      <c r="U30" s="393">
        <v>258</v>
      </c>
      <c r="V30" s="345">
        <f t="shared" si="17"/>
        <v>42570</v>
      </c>
      <c r="W30" s="346">
        <f>SUM('1 кв. 2019'!Y30,'2 кв. 2019'!Y30,' 3.2019'!Y30,'4 кв. 2019'!Y30)</f>
        <v>46653</v>
      </c>
      <c r="X30" s="346">
        <f t="shared" si="18"/>
        <v>109.59126145172658</v>
      </c>
      <c r="Y30" s="346">
        <f>('1 кв. 2019'!AE30+'2 кв. 2019'!AE30+' 3.2019'!AE30+'4 кв. 2019'!AE30)/4</f>
        <v>189.72546165589642</v>
      </c>
      <c r="Z30" s="345">
        <f t="shared" si="19"/>
        <v>73.20873740702382</v>
      </c>
      <c r="AA30" s="362">
        <f>('1 кв. 2019'!AF30+'2 кв. 2019'!AF30+' 3.2019'!AF30+'4 кв. 2019'!AF30)/4</f>
        <v>0.7347463682343671</v>
      </c>
    </row>
    <row r="31" spans="1:27" ht="15">
      <c r="A31" s="455" t="s">
        <v>113</v>
      </c>
      <c r="B31" s="310">
        <v>170</v>
      </c>
      <c r="C31" s="310">
        <v>14</v>
      </c>
      <c r="D31" s="332">
        <f t="shared" si="11"/>
        <v>2380</v>
      </c>
      <c r="E31" s="310">
        <v>13</v>
      </c>
      <c r="F31" s="333">
        <f t="shared" si="12"/>
        <v>2210</v>
      </c>
      <c r="G31" s="310">
        <v>1320</v>
      </c>
      <c r="H31" s="310">
        <v>17</v>
      </c>
      <c r="I31" s="335">
        <f t="shared" si="13"/>
        <v>1337</v>
      </c>
      <c r="J31" s="329">
        <f>SUM('2 кв. 2019'!D31,'2 кв. 2019'!K31,'2 кв. 2019'!R31,' 3.2019'!D31,' 3.2019'!K31,' 3.2019'!R31,'1 кв. 2019'!D31,'1 кв. 2019'!K31,'1 кв. 2019'!R31,'4 кв. 2019'!D31,'4 кв. 2019'!K31,'4 кв. 2019'!R31)</f>
        <v>247</v>
      </c>
      <c r="K31" s="341">
        <v>247</v>
      </c>
      <c r="L31" s="341">
        <v>285</v>
      </c>
      <c r="M31" s="342">
        <f t="shared" si="14"/>
        <v>70395</v>
      </c>
      <c r="N31" s="341">
        <v>284</v>
      </c>
      <c r="O31" s="394">
        <f t="shared" si="15"/>
        <v>70148</v>
      </c>
      <c r="P31" s="341">
        <v>49138</v>
      </c>
      <c r="Q31" s="347">
        <v>21058</v>
      </c>
      <c r="R31" s="434">
        <f t="shared" si="6"/>
        <v>173.0211267605634</v>
      </c>
      <c r="S31" s="395">
        <f t="shared" si="16"/>
        <v>70196</v>
      </c>
      <c r="T31" s="345">
        <v>165</v>
      </c>
      <c r="U31" s="393">
        <v>285</v>
      </c>
      <c r="V31" s="345">
        <f t="shared" si="17"/>
        <v>47025</v>
      </c>
      <c r="W31" s="346">
        <f>SUM('1 кв. 2019'!Y31,'2 кв. 2019'!Y31,' 3.2019'!Y31,'4 кв. 2019'!Y31)</f>
        <v>49138</v>
      </c>
      <c r="X31" s="346">
        <f t="shared" si="18"/>
        <v>104.49335459861774</v>
      </c>
      <c r="Y31" s="346">
        <f>('1 кв. 2019'!AE31+'2 кв. 2019'!AE31+' 3.2019'!AE31+'4 кв. 2019'!AE31)/4</f>
        <v>199.19220346634367</v>
      </c>
      <c r="Z31" s="345">
        <f t="shared" si="19"/>
        <v>70.04903917431716</v>
      </c>
      <c r="AA31" s="362">
        <f>('1 кв. 2019'!AF31+'2 кв. 2019'!AF31+' 3.2019'!AF31+'4 кв. 2019'!AF31)/4</f>
        <v>0.6990013046564998</v>
      </c>
    </row>
    <row r="32" spans="1:27" ht="15">
      <c r="A32" s="492" t="s">
        <v>136</v>
      </c>
      <c r="B32" s="310"/>
      <c r="C32" s="310"/>
      <c r="D32" s="332"/>
      <c r="E32" s="310"/>
      <c r="F32" s="333"/>
      <c r="G32" s="310"/>
      <c r="H32" s="310"/>
      <c r="I32" s="335"/>
      <c r="J32" s="329">
        <f>SUM('2 кв. 2019'!D32,'2 кв. 2019'!K32,'2 кв. 2019'!R32,' 3.2019'!D32,' 3.2019'!K32,' 3.2019'!R32,'1 кв. 2019'!D32,'1 кв. 2019'!K32,'1 кв. 2019'!R32,'4 кв. 2019'!D32,'4 кв. 2019'!K32,'4 кв. 2019'!R32)</f>
        <v>190</v>
      </c>
      <c r="K32" s="341">
        <v>247</v>
      </c>
      <c r="L32" s="341">
        <v>394</v>
      </c>
      <c r="M32" s="342">
        <f t="shared" si="14"/>
        <v>97318</v>
      </c>
      <c r="N32" s="341">
        <v>393</v>
      </c>
      <c r="O32" s="394">
        <f t="shared" si="15"/>
        <v>97071</v>
      </c>
      <c r="P32" s="341">
        <v>63437</v>
      </c>
      <c r="Q32" s="347">
        <v>33604</v>
      </c>
      <c r="R32" s="434">
        <f t="shared" si="6"/>
        <v>161.41730279898218</v>
      </c>
      <c r="S32" s="395">
        <f t="shared" si="16"/>
        <v>97041</v>
      </c>
      <c r="T32" s="345">
        <v>165</v>
      </c>
      <c r="U32" s="393">
        <v>394</v>
      </c>
      <c r="V32" s="345">
        <f t="shared" si="17"/>
        <v>65010</v>
      </c>
      <c r="W32" s="346">
        <f>SUM('1 кв. 2019'!Y32,'2 кв. 2019'!Y32,' 3.2019'!Y32,'4 кв. 2019'!Y32)</f>
        <v>50288</v>
      </c>
      <c r="X32" s="346">
        <f t="shared" si="18"/>
        <v>77.35425319181665</v>
      </c>
      <c r="Y32" s="346">
        <f>('1 кв. 2019'!AE32+'2 кв. 2019'!AE32+' 3.2019'!AE32+'4 кв. 2019'!AE32)/4</f>
        <v>213.50566559679834</v>
      </c>
      <c r="Z32" s="345">
        <f t="shared" si="19"/>
        <v>65.35113473643004</v>
      </c>
      <c r="AA32" s="362">
        <f>('1 кв. 2019'!AF32+'2 кв. 2019'!AF32+' 3.2019'!AF32+'4 кв. 2019'!AF32)/4</f>
        <v>0.5061533379718138</v>
      </c>
    </row>
    <row r="33" spans="1:27" ht="15">
      <c r="A33" s="319" t="s">
        <v>17</v>
      </c>
      <c r="B33" s="313"/>
      <c r="C33" s="313">
        <f>SUM(C21:C31)</f>
        <v>371</v>
      </c>
      <c r="D33" s="348">
        <f t="shared" si="11"/>
        <v>0</v>
      </c>
      <c r="E33" s="313">
        <f>SUM(E21:E31)</f>
        <v>335</v>
      </c>
      <c r="F33" s="349">
        <f t="shared" si="12"/>
        <v>0</v>
      </c>
      <c r="G33" s="313">
        <f>SUM(G21:G31)</f>
        <v>57157</v>
      </c>
      <c r="H33" s="313">
        <f>SUM(H21:H31)</f>
        <v>13809</v>
      </c>
      <c r="I33" s="350">
        <f t="shared" si="13"/>
        <v>70966</v>
      </c>
      <c r="J33" s="361">
        <f>SUM(J21:J31)/11</f>
        <v>240.1818181818182</v>
      </c>
      <c r="K33" s="361">
        <f>SUM(K21:K31)/11</f>
        <v>240.1818181818182</v>
      </c>
      <c r="L33" s="356">
        <f>SUM(L21:L32)</f>
        <v>2997</v>
      </c>
      <c r="M33" s="360">
        <f>SUM(M21:M31)</f>
        <v>596613</v>
      </c>
      <c r="N33" s="356">
        <f>SUM(N21:N32)</f>
        <v>2965</v>
      </c>
      <c r="O33" s="360">
        <f>SUM(O21:O31)</f>
        <v>616774</v>
      </c>
      <c r="P33" s="356">
        <f>SUM(P21:P32)</f>
        <v>493163</v>
      </c>
      <c r="Q33" s="356">
        <f>SUM(Q21:Q32)</f>
        <v>221043</v>
      </c>
      <c r="R33" s="435">
        <f t="shared" si="6"/>
        <v>166.32816188870152</v>
      </c>
      <c r="S33" s="360">
        <f t="shared" si="16"/>
        <v>714206</v>
      </c>
      <c r="T33" s="356">
        <v>165</v>
      </c>
      <c r="U33" s="356">
        <f>SUM(U21:U32)</f>
        <v>2997</v>
      </c>
      <c r="V33" s="356">
        <f>SUM(V21:V32)</f>
        <v>494505</v>
      </c>
      <c r="W33" s="361">
        <f>SUM(W21:W32)</f>
        <v>480014</v>
      </c>
      <c r="X33" s="358">
        <f>W33/V33*100</f>
        <v>97.06959484737261</v>
      </c>
      <c r="Y33" s="357">
        <f>('1 кв. 2019'!AE33+'2 кв. 2019'!AE33+' 3.2019'!AE33+'4 кв. 2019'!AE33)/4</f>
        <v>1844.6664687120485</v>
      </c>
      <c r="Z33" s="359"/>
      <c r="AA33" s="353">
        <f>('1 кв. 2019'!AF33+'2 кв. 2019'!AF33+' 3.2019'!AF33+'4 кв. 2019'!AF33)/4</f>
        <v>0.6617880732683056</v>
      </c>
    </row>
    <row r="34" spans="1:27" ht="15">
      <c r="A34" s="313" t="s">
        <v>59</v>
      </c>
      <c r="B34" s="313"/>
      <c r="C34" s="313"/>
      <c r="D34" s="348"/>
      <c r="E34" s="313"/>
      <c r="F34" s="349"/>
      <c r="G34" s="313"/>
      <c r="H34" s="313"/>
      <c r="I34" s="350"/>
      <c r="J34" s="437"/>
      <c r="K34" s="351"/>
      <c r="L34" s="351"/>
      <c r="M34" s="351"/>
      <c r="N34" s="351">
        <f>SUM(N20,N33)</f>
        <v>4392</v>
      </c>
      <c r="O34" s="351">
        <f>SUM(O20,O33)</f>
        <v>962525</v>
      </c>
      <c r="P34" s="352">
        <f>SUM(P20,P33)</f>
        <v>725171</v>
      </c>
      <c r="Q34" s="351">
        <f>SUM(Q20,Q33)</f>
        <v>334467</v>
      </c>
      <c r="R34" s="434">
        <f t="shared" si="6"/>
        <v>165.1117941712204</v>
      </c>
      <c r="S34" s="351"/>
      <c r="T34" s="351"/>
      <c r="U34" s="351">
        <f>SUM(U20,U33)</f>
        <v>4428</v>
      </c>
      <c r="V34" s="351"/>
      <c r="W34" s="351"/>
      <c r="X34" s="351"/>
      <c r="Y34" s="338"/>
      <c r="Z34" s="338"/>
      <c r="AA34" s="362">
        <f>('1 кв. 2019'!AF34+'2 кв. 2019'!AF34+' 3.2019'!AF34+'4 кв. 2019'!AF34)/4</f>
        <v>0.6094636975133008</v>
      </c>
    </row>
    <row r="35" spans="20:24" ht="15">
      <c r="T35" s="147"/>
      <c r="U35" s="147"/>
      <c r="V35" s="147"/>
      <c r="W35" s="147"/>
      <c r="X35" s="147"/>
    </row>
    <row r="36" spans="16:24" ht="15">
      <c r="P36" s="2"/>
      <c r="T36" s="147"/>
      <c r="U36" s="147"/>
      <c r="V36" s="147"/>
      <c r="W36" s="2"/>
      <c r="X36" s="147"/>
    </row>
    <row r="37" spans="20:24" ht="15">
      <c r="T37" s="147"/>
      <c r="U37" s="147"/>
      <c r="V37" s="147"/>
      <c r="W37" s="147"/>
      <c r="X37" s="147"/>
    </row>
    <row r="38" spans="20:24" ht="15">
      <c r="T38" s="147"/>
      <c r="U38" s="147"/>
      <c r="V38" s="147"/>
      <c r="W38" s="147"/>
      <c r="X38" s="147"/>
    </row>
    <row r="39" spans="20:24" ht="15">
      <c r="T39" s="147"/>
      <c r="U39" s="147"/>
      <c r="V39" s="147"/>
      <c r="W39" s="147"/>
      <c r="X39" s="147"/>
    </row>
    <row r="40" spans="20:24" ht="15">
      <c r="T40" s="147"/>
      <c r="U40" s="147"/>
      <c r="V40" s="147"/>
      <c r="W40" s="147"/>
      <c r="X40" s="147"/>
    </row>
    <row r="41" spans="20:24" ht="15">
      <c r="T41" s="147"/>
      <c r="U41" s="147"/>
      <c r="V41" s="147"/>
      <c r="W41" s="147"/>
      <c r="X41" s="147"/>
    </row>
    <row r="42" spans="20:24" ht="15">
      <c r="T42" s="147"/>
      <c r="U42" s="147"/>
      <c r="V42" s="147"/>
      <c r="W42" s="147"/>
      <c r="X42" s="147"/>
    </row>
    <row r="43" spans="20:24" ht="15">
      <c r="T43" s="147"/>
      <c r="U43" s="147"/>
      <c r="V43" s="147"/>
      <c r="W43" s="147"/>
      <c r="X43" s="147"/>
    </row>
    <row r="44" spans="20:24" ht="15">
      <c r="T44" s="147"/>
      <c r="U44" s="147"/>
      <c r="V44" s="147"/>
      <c r="W44" s="147"/>
      <c r="X44" s="147"/>
    </row>
    <row r="45" spans="20:24" ht="15">
      <c r="T45" s="147"/>
      <c r="U45" s="147"/>
      <c r="V45" s="147"/>
      <c r="W45" s="147"/>
      <c r="X45" s="147"/>
    </row>
    <row r="46" spans="20:24" ht="15">
      <c r="T46" s="147"/>
      <c r="U46" s="147"/>
      <c r="V46" s="147"/>
      <c r="W46" s="147"/>
      <c r="X46" s="147"/>
    </row>
    <row r="47" spans="20:24" ht="15">
      <c r="T47" s="147"/>
      <c r="U47" s="147"/>
      <c r="V47" s="147"/>
      <c r="W47" s="147"/>
      <c r="X47" s="147"/>
    </row>
    <row r="48" spans="20:24" ht="15">
      <c r="T48" s="147"/>
      <c r="U48" s="147"/>
      <c r="V48" s="147"/>
      <c r="W48" s="147"/>
      <c r="X48" s="147"/>
    </row>
    <row r="49" spans="20:24" ht="15">
      <c r="T49" s="147"/>
      <c r="U49" s="147"/>
      <c r="V49" s="147"/>
      <c r="W49" s="147"/>
      <c r="X49" s="147"/>
    </row>
    <row r="50" spans="20:24" ht="15">
      <c r="T50" s="147"/>
      <c r="U50" s="147"/>
      <c r="V50" s="147"/>
      <c r="W50" s="147"/>
      <c r="X50" s="147"/>
    </row>
    <row r="51" spans="20:24" ht="15">
      <c r="T51" s="147"/>
      <c r="U51" s="147"/>
      <c r="V51" s="147"/>
      <c r="W51" s="147"/>
      <c r="X51" s="147"/>
    </row>
    <row r="52" spans="20:24" ht="15">
      <c r="T52" s="147"/>
      <c r="U52" s="147"/>
      <c r="V52" s="147"/>
      <c r="W52" s="147"/>
      <c r="X52" s="147"/>
    </row>
    <row r="53" spans="20:24" ht="15">
      <c r="T53" s="147"/>
      <c r="U53" s="147"/>
      <c r="V53" s="147"/>
      <c r="W53" s="147"/>
      <c r="X53" s="147"/>
    </row>
    <row r="54" spans="20:24" ht="15">
      <c r="T54" s="147"/>
      <c r="U54" s="147"/>
      <c r="V54" s="147"/>
      <c r="W54" s="147"/>
      <c r="X54" s="147"/>
    </row>
    <row r="55" spans="20:24" ht="15">
      <c r="T55" s="147"/>
      <c r="U55" s="147"/>
      <c r="V55" s="147"/>
      <c r="W55" s="147"/>
      <c r="X55" s="147"/>
    </row>
    <row r="56" spans="20:24" ht="15">
      <c r="T56" s="147"/>
      <c r="U56" s="147"/>
      <c r="V56" s="147"/>
      <c r="W56" s="147"/>
      <c r="X56" s="147"/>
    </row>
    <row r="57" spans="20:24" ht="15">
      <c r="T57" s="147"/>
      <c r="U57" s="147"/>
      <c r="V57" s="147"/>
      <c r="W57" s="147"/>
      <c r="X57" s="147"/>
    </row>
    <row r="58" spans="20:24" ht="15">
      <c r="T58" s="147"/>
      <c r="U58" s="147"/>
      <c r="V58" s="147"/>
      <c r="W58" s="147"/>
      <c r="X58" s="147"/>
    </row>
    <row r="59" spans="20:24" ht="15">
      <c r="T59" s="147"/>
      <c r="U59" s="147"/>
      <c r="V59" s="147"/>
      <c r="W59" s="147"/>
      <c r="X59" s="147"/>
    </row>
    <row r="60" spans="20:24" ht="15">
      <c r="T60" s="147"/>
      <c r="U60" s="147"/>
      <c r="V60" s="147"/>
      <c r="W60" s="147"/>
      <c r="X60" s="147"/>
    </row>
    <row r="61" spans="20:24" ht="15">
      <c r="T61" s="147"/>
      <c r="U61" s="147"/>
      <c r="V61" s="147"/>
      <c r="W61" s="147"/>
      <c r="X61" s="147"/>
    </row>
    <row r="62" spans="20:24" ht="15">
      <c r="T62" s="147"/>
      <c r="U62" s="147"/>
      <c r="V62" s="147"/>
      <c r="W62" s="147"/>
      <c r="X62" s="147"/>
    </row>
    <row r="63" spans="20:24" ht="15">
      <c r="T63" s="147"/>
      <c r="U63" s="147"/>
      <c r="V63" s="147"/>
      <c r="W63" s="147"/>
      <c r="X63" s="147"/>
    </row>
    <row r="64" spans="20:24" ht="15">
      <c r="T64" s="147"/>
      <c r="U64" s="147"/>
      <c r="V64" s="147"/>
      <c r="W64" s="147"/>
      <c r="X64" s="147"/>
    </row>
    <row r="65" spans="20:24" ht="15">
      <c r="T65" s="147"/>
      <c r="U65" s="147"/>
      <c r="V65" s="147"/>
      <c r="W65" s="147"/>
      <c r="X65" s="147"/>
    </row>
    <row r="66" spans="20:24" ht="15">
      <c r="T66" s="147"/>
      <c r="U66" s="147"/>
      <c r="V66" s="147"/>
      <c r="W66" s="147"/>
      <c r="X66" s="147"/>
    </row>
    <row r="67" spans="20:24" ht="15">
      <c r="T67" s="147"/>
      <c r="U67" s="147"/>
      <c r="V67" s="147"/>
      <c r="W67" s="147"/>
      <c r="X67" s="147"/>
    </row>
    <row r="68" spans="20:24" ht="15">
      <c r="T68" s="147"/>
      <c r="U68" s="147"/>
      <c r="V68" s="147"/>
      <c r="W68" s="147"/>
      <c r="X68" s="147"/>
    </row>
    <row r="69" spans="20:24" ht="15">
      <c r="T69" s="147"/>
      <c r="U69" s="147"/>
      <c r="V69" s="147"/>
      <c r="W69" s="147"/>
      <c r="X69" s="147"/>
    </row>
    <row r="70" spans="20:24" ht="15">
      <c r="T70" s="147"/>
      <c r="U70" s="147"/>
      <c r="V70" s="147"/>
      <c r="W70" s="147"/>
      <c r="X70" s="147"/>
    </row>
    <row r="71" spans="20:24" ht="15">
      <c r="T71" s="147"/>
      <c r="U71" s="147"/>
      <c r="V71" s="147"/>
      <c r="W71" s="147"/>
      <c r="X71" s="147"/>
    </row>
    <row r="72" spans="20:24" ht="15">
      <c r="T72" s="147"/>
      <c r="U72" s="147"/>
      <c r="V72" s="147"/>
      <c r="W72" s="147"/>
      <c r="X72" s="147"/>
    </row>
    <row r="73" spans="20:24" ht="15">
      <c r="T73" s="147"/>
      <c r="U73" s="147"/>
      <c r="V73" s="147"/>
      <c r="W73" s="147"/>
      <c r="X73" s="147"/>
    </row>
    <row r="74" spans="20:24" ht="15">
      <c r="T74" s="147"/>
      <c r="U74" s="147"/>
      <c r="V74" s="147"/>
      <c r="W74" s="147"/>
      <c r="X74" s="147"/>
    </row>
    <row r="75" spans="20:24" ht="15">
      <c r="T75" s="147"/>
      <c r="U75" s="147"/>
      <c r="V75" s="147"/>
      <c r="W75" s="147"/>
      <c r="X75" s="147"/>
    </row>
    <row r="76" spans="20:24" ht="15">
      <c r="T76" s="147"/>
      <c r="U76" s="147"/>
      <c r="V76" s="147"/>
      <c r="W76" s="147"/>
      <c r="X76" s="147"/>
    </row>
    <row r="77" spans="20:24" ht="15">
      <c r="T77" s="147"/>
      <c r="U77" s="147"/>
      <c r="V77" s="147"/>
      <c r="W77" s="147"/>
      <c r="X77" s="147"/>
    </row>
    <row r="78" spans="20:24" ht="15">
      <c r="T78" s="147"/>
      <c r="U78" s="147"/>
      <c r="V78" s="147"/>
      <c r="W78" s="147"/>
      <c r="X78" s="147"/>
    </row>
    <row r="79" spans="20:24" ht="15">
      <c r="T79" s="147"/>
      <c r="U79" s="147"/>
      <c r="V79" s="147"/>
      <c r="W79" s="147"/>
      <c r="X79" s="147"/>
    </row>
    <row r="80" spans="20:24" ht="15">
      <c r="T80" s="147"/>
      <c r="U80" s="147"/>
      <c r="V80" s="147"/>
      <c r="W80" s="147"/>
      <c r="X80" s="147"/>
    </row>
    <row r="81" spans="20:24" ht="15">
      <c r="T81" s="147"/>
      <c r="U81" s="147"/>
      <c r="V81" s="147"/>
      <c r="W81" s="147"/>
      <c r="X81" s="147"/>
    </row>
    <row r="82" spans="20:24" ht="15">
      <c r="T82" s="147"/>
      <c r="U82" s="147"/>
      <c r="V82" s="147"/>
      <c r="W82" s="147"/>
      <c r="X82" s="147"/>
    </row>
    <row r="83" spans="20:24" ht="15">
      <c r="T83" s="147"/>
      <c r="U83" s="147"/>
      <c r="V83" s="147"/>
      <c r="W83" s="147"/>
      <c r="X83" s="147"/>
    </row>
    <row r="84" spans="20:24" ht="15">
      <c r="T84" s="147"/>
      <c r="U84" s="147"/>
      <c r="V84" s="147"/>
      <c r="W84" s="147"/>
      <c r="X84" s="147"/>
    </row>
    <row r="85" spans="20:24" ht="15">
      <c r="T85" s="147"/>
      <c r="U85" s="147"/>
      <c r="V85" s="147"/>
      <c r="W85" s="147"/>
      <c r="X85" s="147"/>
    </row>
    <row r="86" spans="20:24" ht="15">
      <c r="T86" s="147"/>
      <c r="U86" s="147"/>
      <c r="V86" s="147"/>
      <c r="W86" s="147"/>
      <c r="X86" s="147"/>
    </row>
    <row r="87" spans="20:24" ht="15">
      <c r="T87" s="147"/>
      <c r="U87" s="147"/>
      <c r="V87" s="147"/>
      <c r="W87" s="147"/>
      <c r="X87" s="147"/>
    </row>
    <row r="88" spans="20:24" ht="15">
      <c r="T88" s="147"/>
      <c r="U88" s="147"/>
      <c r="V88" s="147"/>
      <c r="W88" s="147"/>
      <c r="X88" s="147"/>
    </row>
    <row r="89" spans="20:24" ht="15">
      <c r="T89" s="147"/>
      <c r="U89" s="147"/>
      <c r="V89" s="147"/>
      <c r="W89" s="147"/>
      <c r="X89" s="147"/>
    </row>
    <row r="90" spans="20:24" ht="15">
      <c r="T90" s="147"/>
      <c r="U90" s="147"/>
      <c r="V90" s="147"/>
      <c r="W90" s="147"/>
      <c r="X90" s="147"/>
    </row>
    <row r="91" spans="20:24" ht="15">
      <c r="T91" s="147"/>
      <c r="U91" s="147"/>
      <c r="V91" s="147"/>
      <c r="W91" s="147"/>
      <c r="X91" s="147"/>
    </row>
    <row r="92" spans="20:24" ht="15">
      <c r="T92" s="147"/>
      <c r="U92" s="147"/>
      <c r="V92" s="147"/>
      <c r="W92" s="147"/>
      <c r="X92" s="147"/>
    </row>
    <row r="93" spans="20:24" ht="15">
      <c r="T93" s="147"/>
      <c r="U93" s="147"/>
      <c r="V93" s="147"/>
      <c r="W93" s="147"/>
      <c r="X93" s="147"/>
    </row>
    <row r="94" spans="20:24" ht="15">
      <c r="T94" s="147"/>
      <c r="U94" s="147"/>
      <c r="V94" s="147"/>
      <c r="W94" s="147"/>
      <c r="X94" s="147"/>
    </row>
    <row r="95" spans="20:24" ht="15">
      <c r="T95" s="147"/>
      <c r="U95" s="147"/>
      <c r="V95" s="147"/>
      <c r="W95" s="147"/>
      <c r="X95" s="147"/>
    </row>
    <row r="96" spans="20:24" ht="15">
      <c r="T96" s="147"/>
      <c r="U96" s="147"/>
      <c r="V96" s="147"/>
      <c r="W96" s="147"/>
      <c r="X96" s="147"/>
    </row>
    <row r="97" spans="20:24" ht="15">
      <c r="T97" s="147"/>
      <c r="U97" s="147"/>
      <c r="V97" s="147"/>
      <c r="W97" s="147"/>
      <c r="X97" s="147"/>
    </row>
    <row r="98" spans="20:24" ht="15">
      <c r="T98" s="147"/>
      <c r="U98" s="147"/>
      <c r="V98" s="147"/>
      <c r="W98" s="147"/>
      <c r="X98" s="147"/>
    </row>
    <row r="99" spans="20:24" ht="15">
      <c r="T99" s="147"/>
      <c r="U99" s="147"/>
      <c r="V99" s="147"/>
      <c r="W99" s="147"/>
      <c r="X99" s="147"/>
    </row>
    <row r="100" spans="20:24" ht="15">
      <c r="T100" s="147"/>
      <c r="U100" s="147"/>
      <c r="V100" s="147"/>
      <c r="W100" s="147"/>
      <c r="X100" s="147"/>
    </row>
    <row r="101" spans="20:24" ht="15">
      <c r="T101" s="147"/>
      <c r="U101" s="147"/>
      <c r="V101" s="147"/>
      <c r="W101" s="147"/>
      <c r="X101" s="147"/>
    </row>
    <row r="102" spans="20:24" ht="15">
      <c r="T102" s="147"/>
      <c r="U102" s="147"/>
      <c r="V102" s="147"/>
      <c r="W102" s="147"/>
      <c r="X102" s="147"/>
    </row>
    <row r="103" spans="20:24" ht="15">
      <c r="T103" s="147"/>
      <c r="U103" s="147"/>
      <c r="V103" s="147"/>
      <c r="W103" s="147"/>
      <c r="X103" s="147"/>
    </row>
    <row r="104" spans="20:24" ht="15">
      <c r="T104" s="147"/>
      <c r="U104" s="147"/>
      <c r="V104" s="147"/>
      <c r="W104" s="147"/>
      <c r="X104" s="147"/>
    </row>
    <row r="105" spans="20:24" ht="15">
      <c r="T105" s="147"/>
      <c r="U105" s="147"/>
      <c r="V105" s="147"/>
      <c r="W105" s="147"/>
      <c r="X105" s="147"/>
    </row>
    <row r="106" spans="20:24" ht="15">
      <c r="T106" s="147"/>
      <c r="U106" s="147"/>
      <c r="V106" s="147"/>
      <c r="W106" s="147"/>
      <c r="X106" s="147"/>
    </row>
    <row r="107" spans="20:24" ht="15">
      <c r="T107" s="147"/>
      <c r="U107" s="147"/>
      <c r="V107" s="147"/>
      <c r="W107" s="147"/>
      <c r="X107" s="147"/>
    </row>
    <row r="108" spans="20:24" ht="15">
      <c r="T108" s="147"/>
      <c r="U108" s="147"/>
      <c r="V108" s="147"/>
      <c r="W108" s="147"/>
      <c r="X108" s="147"/>
    </row>
    <row r="109" spans="20:24" ht="15">
      <c r="T109" s="147"/>
      <c r="U109" s="147"/>
      <c r="V109" s="147"/>
      <c r="W109" s="147"/>
      <c r="X109" s="147"/>
    </row>
    <row r="110" spans="20:24" ht="15">
      <c r="T110" s="147"/>
      <c r="U110" s="147"/>
      <c r="V110" s="147"/>
      <c r="W110" s="147"/>
      <c r="X110" s="147"/>
    </row>
    <row r="111" spans="20:24" ht="15">
      <c r="T111" s="147"/>
      <c r="U111" s="147"/>
      <c r="V111" s="147"/>
      <c r="W111" s="147"/>
      <c r="X111" s="147"/>
    </row>
    <row r="112" spans="20:24" ht="15">
      <c r="T112" s="147"/>
      <c r="U112" s="147"/>
      <c r="V112" s="147"/>
      <c r="W112" s="147"/>
      <c r="X112" s="147"/>
    </row>
    <row r="113" spans="20:24" ht="15">
      <c r="T113" s="147"/>
      <c r="U113" s="147"/>
      <c r="V113" s="147"/>
      <c r="W113" s="147"/>
      <c r="X113" s="147"/>
    </row>
    <row r="114" spans="20:24" ht="15">
      <c r="T114" s="147"/>
      <c r="U114" s="147"/>
      <c r="V114" s="147"/>
      <c r="W114" s="147"/>
      <c r="X114" s="147"/>
    </row>
    <row r="115" spans="20:24" ht="15">
      <c r="T115" s="147"/>
      <c r="U115" s="147"/>
      <c r="V115" s="147"/>
      <c r="W115" s="147"/>
      <c r="X115" s="147"/>
    </row>
    <row r="116" spans="20:24" ht="15">
      <c r="T116" s="147"/>
      <c r="U116" s="147"/>
      <c r="V116" s="147"/>
      <c r="W116" s="147"/>
      <c r="X116" s="147"/>
    </row>
    <row r="117" spans="20:24" ht="15">
      <c r="T117" s="147"/>
      <c r="U117" s="147"/>
      <c r="V117" s="147"/>
      <c r="W117" s="147"/>
      <c r="X117" s="147"/>
    </row>
    <row r="118" spans="20:24" ht="15">
      <c r="T118" s="147"/>
      <c r="U118" s="147"/>
      <c r="V118" s="147"/>
      <c r="W118" s="147"/>
      <c r="X118" s="147"/>
    </row>
    <row r="119" spans="20:24" ht="15">
      <c r="T119" s="147"/>
      <c r="U119" s="147"/>
      <c r="V119" s="147"/>
      <c r="W119" s="147"/>
      <c r="X119" s="147"/>
    </row>
    <row r="120" spans="20:24" ht="15">
      <c r="T120" s="147"/>
      <c r="U120" s="147"/>
      <c r="V120" s="147"/>
      <c r="W120" s="147"/>
      <c r="X120" s="147"/>
    </row>
    <row r="121" spans="20:24" ht="15">
      <c r="T121" s="147"/>
      <c r="U121" s="147"/>
      <c r="V121" s="147"/>
      <c r="W121" s="147"/>
      <c r="X121" s="147"/>
    </row>
    <row r="122" spans="20:24" ht="15">
      <c r="T122" s="147"/>
      <c r="U122" s="147"/>
      <c r="V122" s="147"/>
      <c r="W122" s="147"/>
      <c r="X122" s="147"/>
    </row>
    <row r="123" spans="20:24" ht="15">
      <c r="T123" s="147"/>
      <c r="U123" s="147"/>
      <c r="V123" s="147"/>
      <c r="W123" s="147"/>
      <c r="X123" s="147"/>
    </row>
    <row r="124" spans="20:24" ht="15">
      <c r="T124" s="147"/>
      <c r="U124" s="147"/>
      <c r="V124" s="147"/>
      <c r="W124" s="147"/>
      <c r="X124" s="147"/>
    </row>
    <row r="125" spans="20:24" ht="15">
      <c r="T125" s="147"/>
      <c r="U125" s="147"/>
      <c r="V125" s="147"/>
      <c r="W125" s="147"/>
      <c r="X125" s="147"/>
    </row>
    <row r="126" spans="20:24" ht="15">
      <c r="T126" s="147"/>
      <c r="U126" s="147"/>
      <c r="V126" s="147"/>
      <c r="W126" s="147"/>
      <c r="X126" s="147"/>
    </row>
    <row r="127" spans="20:24" ht="15">
      <c r="T127" s="147"/>
      <c r="U127" s="147"/>
      <c r="V127" s="147"/>
      <c r="W127" s="147"/>
      <c r="X127" s="147"/>
    </row>
    <row r="128" spans="20:24" ht="15">
      <c r="T128" s="147"/>
      <c r="U128" s="147"/>
      <c r="V128" s="147"/>
      <c r="W128" s="147"/>
      <c r="X128" s="147"/>
    </row>
    <row r="129" spans="20:24" ht="15">
      <c r="T129" s="147"/>
      <c r="U129" s="147"/>
      <c r="V129" s="147"/>
      <c r="W129" s="147"/>
      <c r="X129" s="147"/>
    </row>
    <row r="130" spans="20:24" ht="15">
      <c r="T130" s="147"/>
      <c r="U130" s="147"/>
      <c r="V130" s="147"/>
      <c r="W130" s="147"/>
      <c r="X130" s="147"/>
    </row>
    <row r="131" spans="20:24" ht="15">
      <c r="T131" s="147"/>
      <c r="U131" s="147"/>
      <c r="V131" s="147"/>
      <c r="W131" s="147"/>
      <c r="X131" s="147"/>
    </row>
    <row r="132" spans="20:24" ht="15">
      <c r="T132" s="147"/>
      <c r="U132" s="147"/>
      <c r="V132" s="147"/>
      <c r="W132" s="147"/>
      <c r="X132" s="147"/>
    </row>
    <row r="133" spans="20:24" ht="15">
      <c r="T133" s="147"/>
      <c r="U133" s="147"/>
      <c r="V133" s="147"/>
      <c r="W133" s="147"/>
      <c r="X133" s="147"/>
    </row>
    <row r="134" spans="20:24" ht="15">
      <c r="T134" s="147"/>
      <c r="U134" s="147"/>
      <c r="V134" s="147"/>
      <c r="W134" s="147"/>
      <c r="X134" s="147"/>
    </row>
    <row r="135" spans="20:24" ht="15">
      <c r="T135" s="147"/>
      <c r="U135" s="147"/>
      <c r="V135" s="147"/>
      <c r="W135" s="147"/>
      <c r="X135" s="147"/>
    </row>
    <row r="136" spans="20:24" ht="15">
      <c r="T136" s="147"/>
      <c r="U136" s="147"/>
      <c r="V136" s="147"/>
      <c r="W136" s="147"/>
      <c r="X136" s="147"/>
    </row>
    <row r="137" spans="20:24" ht="15">
      <c r="T137" s="147"/>
      <c r="U137" s="147"/>
      <c r="V137" s="147"/>
      <c r="W137" s="147"/>
      <c r="X137" s="147"/>
    </row>
    <row r="138" spans="20:24" ht="15">
      <c r="T138" s="147"/>
      <c r="U138" s="147"/>
      <c r="V138" s="147"/>
      <c r="W138" s="147"/>
      <c r="X138" s="147"/>
    </row>
    <row r="139" spans="20:24" ht="15">
      <c r="T139" s="147"/>
      <c r="U139" s="147"/>
      <c r="V139" s="147"/>
      <c r="W139" s="147"/>
      <c r="X139" s="147"/>
    </row>
    <row r="140" spans="20:24" ht="15">
      <c r="T140" s="147"/>
      <c r="U140" s="147"/>
      <c r="V140" s="147"/>
      <c r="W140" s="147"/>
      <c r="X140" s="147"/>
    </row>
    <row r="141" spans="20:24" ht="15">
      <c r="T141" s="147"/>
      <c r="U141" s="147"/>
      <c r="V141" s="147"/>
      <c r="W141" s="147"/>
      <c r="X141" s="147"/>
    </row>
    <row r="142" spans="20:24" ht="15">
      <c r="T142" s="147"/>
      <c r="U142" s="147"/>
      <c r="V142" s="147"/>
      <c r="W142" s="147"/>
      <c r="X142" s="147"/>
    </row>
    <row r="143" spans="20:24" ht="15">
      <c r="T143" s="147"/>
      <c r="U143" s="147"/>
      <c r="V143" s="147"/>
      <c r="W143" s="147"/>
      <c r="X143" s="147"/>
    </row>
    <row r="144" spans="20:24" ht="15">
      <c r="T144" s="147"/>
      <c r="U144" s="147"/>
      <c r="V144" s="147"/>
      <c r="W144" s="147"/>
      <c r="X144" s="147"/>
    </row>
    <row r="145" spans="20:24" ht="15">
      <c r="T145" s="147"/>
      <c r="U145" s="147"/>
      <c r="V145" s="147"/>
      <c r="W145" s="147"/>
      <c r="X145" s="147"/>
    </row>
    <row r="146" spans="20:24" ht="15">
      <c r="T146" s="147"/>
      <c r="U146" s="147"/>
      <c r="V146" s="147"/>
      <c r="W146" s="147"/>
      <c r="X146" s="147"/>
    </row>
    <row r="147" spans="20:24" ht="15">
      <c r="T147" s="147"/>
      <c r="U147" s="147"/>
      <c r="V147" s="147"/>
      <c r="W147" s="147"/>
      <c r="X147" s="147"/>
    </row>
    <row r="148" spans="20:24" ht="15">
      <c r="T148" s="147"/>
      <c r="U148" s="147"/>
      <c r="V148" s="147"/>
      <c r="W148" s="147"/>
      <c r="X148" s="147"/>
    </row>
    <row r="149" spans="20:24" ht="15">
      <c r="T149" s="147"/>
      <c r="U149" s="147"/>
      <c r="V149" s="147"/>
      <c r="W149" s="147"/>
      <c r="X149" s="147"/>
    </row>
    <row r="150" spans="20:24" ht="15">
      <c r="T150" s="147"/>
      <c r="U150" s="147"/>
      <c r="V150" s="147"/>
      <c r="W150" s="147"/>
      <c r="X150" s="147"/>
    </row>
  </sheetData>
  <sheetProtection/>
  <mergeCells count="3">
    <mergeCell ref="B1:I1"/>
    <mergeCell ref="K1:S1"/>
    <mergeCell ref="T1:AA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Егорцева</dc:creator>
  <cp:keywords/>
  <dc:description/>
  <cp:lastModifiedBy>ПК</cp:lastModifiedBy>
  <cp:lastPrinted>2020-01-15T12:32:58Z</cp:lastPrinted>
  <dcterms:created xsi:type="dcterms:W3CDTF">2011-12-22T08:44:26Z</dcterms:created>
  <dcterms:modified xsi:type="dcterms:W3CDTF">2021-08-06T09:58:47Z</dcterms:modified>
  <cp:category/>
  <cp:version/>
  <cp:contentType/>
  <cp:contentStatus/>
  <cp:revision>4</cp:revision>
</cp:coreProperties>
</file>