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8220" tabRatio="484" firstSheet="1" activeTab="4"/>
  </bookViews>
  <sheets>
    <sheet name="1 кв. 2020" sheetId="1" r:id="rId1"/>
    <sheet name="2 кв. 2020" sheetId="2" r:id="rId2"/>
    <sheet name=" 3.2020" sheetId="3" r:id="rId3"/>
    <sheet name="4 кв. 2020" sheetId="4" r:id="rId4"/>
    <sheet name="пропуски по болезни" sheetId="5" r:id="rId5"/>
    <sheet name="детодни 2020" sheetId="6" r:id="rId6"/>
    <sheet name="Лист1" sheetId="7" r:id="rId7"/>
  </sheets>
  <definedNames>
    <definedName name="_xlnm.Print_Area" localSheetId="2">' 3.2020'!$A$1:$AF$38</definedName>
  </definedNames>
  <calcPr fullCalcOnLoad="1"/>
</workbook>
</file>

<file path=xl/sharedStrings.xml><?xml version="1.0" encoding="utf-8"?>
<sst xmlns="http://schemas.openxmlformats.org/spreadsheetml/2006/main" count="389" uniqueCount="135">
  <si>
    <t>Количество детей по плану</t>
  </si>
  <si>
    <t>Количество  групп</t>
  </si>
  <si>
    <t>Дето-дни</t>
  </si>
  <si>
    <t>Кол-во детей, посещ. СП ГБОУ (факт)</t>
  </si>
  <si>
    <t>Дни работы СП ГБОУ</t>
  </si>
  <si>
    <t>Кол-во дней посещенных 1 ребенком</t>
  </si>
  <si>
    <t>Число случаев заболевания</t>
  </si>
  <si>
    <t>Число дней, пропущенных по болезни детьми</t>
  </si>
  <si>
    <t>Продолжительность болезни</t>
  </si>
  <si>
    <t>Кол-во дней, посещ 1 ребенком</t>
  </si>
  <si>
    <t>Число 
дней работы СП ГБОУ</t>
  </si>
  <si>
    <t>Итого по округу</t>
  </si>
  <si>
    <t>Показатель 
"Средняя численность воспитанников"</t>
  </si>
  <si>
    <t>Число дней, пропущенных 1 ребенком по болезни</t>
  </si>
  <si>
    <t>Коэффициент 
 посещаемости</t>
  </si>
  <si>
    <t>Кол-во дней посещенных 1 ребенком( по плану)</t>
  </si>
  <si>
    <t>Всего по  м.р. Кинельский</t>
  </si>
  <si>
    <t>Всего по г.о.Кинель</t>
  </si>
  <si>
    <t>ДО Алакаевской сош</t>
  </si>
  <si>
    <r>
      <t>ДО Бобровско</t>
    </r>
    <r>
      <rPr>
        <b/>
        <sz val="10"/>
        <rFont val="Times New Roman"/>
        <family val="1"/>
      </rPr>
      <t>й сош</t>
    </r>
  </si>
  <si>
    <t>ДО Богдановской сош</t>
  </si>
  <si>
    <t>ДО Бузаевской сош</t>
  </si>
  <si>
    <t>ДО Б.Малышевка</t>
  </si>
  <si>
    <t>ДО Георгиевской сош</t>
  </si>
  <si>
    <t>ДО Кинельской сош</t>
  </si>
  <si>
    <t xml:space="preserve">ДО Красносамарской </t>
  </si>
  <si>
    <t xml:space="preserve">ДО Маломалышевской </t>
  </si>
  <si>
    <t xml:space="preserve">ДО Новосарбайской </t>
  </si>
  <si>
    <t>ДО Парфеновской оош</t>
  </si>
  <si>
    <t>ДО Сколковской сош</t>
  </si>
  <si>
    <t>ДО Сырейской сош</t>
  </si>
  <si>
    <t>ДО Чубовской сош</t>
  </si>
  <si>
    <t>Домашкинское ДОУ</t>
  </si>
  <si>
    <t>Комсомольское ДОУ</t>
  </si>
  <si>
    <t>ДОУ  Лучик</t>
  </si>
  <si>
    <t>ДОУ Гнездышко</t>
  </si>
  <si>
    <t>ДОУ Золотая рыбка</t>
  </si>
  <si>
    <t>ДОУ Ягодка</t>
  </si>
  <si>
    <t>ДОУ Аленький цветочек</t>
  </si>
  <si>
    <t>ДОУ Сказка</t>
  </si>
  <si>
    <t>ДОУ Солнышко</t>
  </si>
  <si>
    <t>ДОУ Буратино</t>
  </si>
  <si>
    <t>ДОУ Золотой петушок</t>
  </si>
  <si>
    <t>ДОУ Тополек</t>
  </si>
  <si>
    <t>ДОУ Светлячок</t>
  </si>
  <si>
    <t>Расчет детодней за 2010 год по отчету 85-к</t>
  </si>
  <si>
    <t>Число дней работы с начала года</t>
  </si>
  <si>
    <t>Числ-ть детей по разделу 2.1.</t>
  </si>
  <si>
    <t>Кол-во детодней с числом детей по разделу 2.1.</t>
  </si>
  <si>
    <t>Среднегодовая числ-ть детей</t>
  </si>
  <si>
    <t xml:space="preserve">Кол-во детодней со среднегодовым числом детей </t>
  </si>
  <si>
    <t>Число дней, проведенных детьми в группах</t>
  </si>
  <si>
    <t>Число пропущенных дней</t>
  </si>
  <si>
    <t>Сумма посещенных и пропущенных</t>
  </si>
  <si>
    <t>Числ-ть детей по разделу 2.1</t>
  </si>
  <si>
    <t>Плановое чило дней работы ( норматив)</t>
  </si>
  <si>
    <t>% выполнения планового показателя</t>
  </si>
  <si>
    <t>Дни посещений и пропуски по болезни 2010 год по отчету 85-к</t>
  </si>
  <si>
    <t>Всего по Кинельскому р-ну</t>
  </si>
  <si>
    <t>округ</t>
  </si>
  <si>
    <t>Число дней, посещенных 1 ребенком за год</t>
  </si>
  <si>
    <t xml:space="preserve">Число дней, пропущенных по болезни в среднем на 1 ребенка </t>
  </si>
  <si>
    <t xml:space="preserve">Число детодней  </t>
  </si>
  <si>
    <t xml:space="preserve">Число детодней </t>
  </si>
  <si>
    <t>не работали</t>
  </si>
  <si>
    <t xml:space="preserve"> не работали</t>
  </si>
  <si>
    <r>
      <t>ДО Бобровско</t>
    </r>
    <r>
      <rPr>
        <b/>
        <sz val="8"/>
        <rFont val="Times New Roman"/>
        <family val="1"/>
      </rPr>
      <t>й сош</t>
    </r>
  </si>
  <si>
    <t>Среднемесячная численность детей, фактически  посещавших ДОУ</t>
  </si>
  <si>
    <t>Кинельскому р-ну</t>
  </si>
  <si>
    <t>Октябрьское ДОУ</t>
  </si>
  <si>
    <t>коэффициент посещаемости</t>
  </si>
  <si>
    <t>показатель эффективности руководителя ДОУ</t>
  </si>
  <si>
    <r>
      <t xml:space="preserve">Численность воспитанников </t>
    </r>
    <r>
      <rPr>
        <b/>
        <sz val="8"/>
        <color indexed="30"/>
        <rFont val="Times New Roman"/>
        <family val="1"/>
      </rPr>
      <t>по разделу 2.1.</t>
    </r>
  </si>
  <si>
    <r>
      <t>Среднегодовая</t>
    </r>
    <r>
      <rPr>
        <sz val="8"/>
        <color indexed="8"/>
        <rFont val="Times New Roman"/>
        <family val="1"/>
      </rPr>
      <t xml:space="preserve"> числ-ть воспитанников</t>
    </r>
  </si>
  <si>
    <r>
      <t>Число дней, посещенных 1 ребенком в среднем за год (</t>
    </r>
    <r>
      <rPr>
        <b/>
        <sz val="8"/>
        <color indexed="30"/>
        <rFont val="Times New Roman"/>
        <family val="1"/>
      </rPr>
      <t>по разделу 2.1.</t>
    </r>
    <r>
      <rPr>
        <sz val="8"/>
        <color indexed="8"/>
        <rFont val="Times New Roman"/>
        <family val="1"/>
      </rPr>
      <t>)</t>
    </r>
  </si>
  <si>
    <r>
      <t>Число дней, посещенных 1 ребенком в среднем за год (</t>
    </r>
    <r>
      <rPr>
        <b/>
        <sz val="8"/>
        <color indexed="30"/>
        <rFont val="Times New Roman"/>
        <family val="1"/>
      </rPr>
      <t>по среднегодовой)</t>
    </r>
  </si>
  <si>
    <r>
      <t xml:space="preserve">Число дней, пропущенных </t>
    </r>
    <r>
      <rPr>
        <b/>
        <sz val="8"/>
        <color indexed="10"/>
        <rFont val="Times New Roman"/>
        <family val="1"/>
      </rPr>
      <t>по болезни</t>
    </r>
  </si>
  <si>
    <r>
      <t xml:space="preserve">Число дней, пропущенных по болезни в среднем на 1 ребенка </t>
    </r>
    <r>
      <rPr>
        <b/>
        <sz val="8"/>
        <color indexed="30"/>
        <rFont val="Times New Roman"/>
        <family val="1"/>
      </rPr>
      <t>по разделу 2.1.</t>
    </r>
  </si>
  <si>
    <r>
      <t xml:space="preserve">Число дней, пропущенных по болезни в среднем на 1 ребенка </t>
    </r>
    <r>
      <rPr>
        <b/>
        <sz val="8"/>
        <color indexed="30"/>
        <rFont val="Times New Roman"/>
        <family val="1"/>
      </rPr>
      <t>по среднегодовой</t>
    </r>
  </si>
  <si>
    <t>ДО Бобровской сош</t>
  </si>
  <si>
    <t>Число дней работы с начала года из 85 к</t>
  </si>
  <si>
    <t>Дни посещений и пропуски по болезни 
 (май  )</t>
  </si>
  <si>
    <t>Дни посещений и пропуски по болезни  (июнь )</t>
  </si>
  <si>
    <t>Дни посещений и пропуски по болезни 
(июль )</t>
  </si>
  <si>
    <t>Дни посещений и пропуски по болезни 
 (август  )</t>
  </si>
  <si>
    <t>Дни посещений и пропуски по болезни  (сентябрь  )</t>
  </si>
  <si>
    <t>Дни посещений и пропуски по болезни  (декабрь )</t>
  </si>
  <si>
    <t>Дни посещений и пропуски по болезни 
 (ноябрь )</t>
  </si>
  <si>
    <t>Дни посещений и пропуски по болезни 
(октябрь )</t>
  </si>
  <si>
    <t>Дни посещений и пропуски по болезни 
(апрель)</t>
  </si>
  <si>
    <t>Выполнение планового значения показателя по детодням</t>
  </si>
  <si>
    <t>Число дней работы с начала года по данным из отчета</t>
  </si>
  <si>
    <t>ДО Комсомольское</t>
  </si>
  <si>
    <t>ДО Бобровка</t>
  </si>
  <si>
    <t>ДО Октябрьский</t>
  </si>
  <si>
    <t>ДО Парфеновка</t>
  </si>
  <si>
    <t>ДО Сырейка</t>
  </si>
  <si>
    <t>ДО Чубовка</t>
  </si>
  <si>
    <t>ДО Георгиевка</t>
  </si>
  <si>
    <t>СП ДС "Лучик"</t>
  </si>
  <si>
    <t>СП ДС "Гнездышко"</t>
  </si>
  <si>
    <t>СП ДС "Золотая рыбка"</t>
  </si>
  <si>
    <t>СП ДС "Ягодка"</t>
  </si>
  <si>
    <t>СП ДС "Аленький цветочек"</t>
  </si>
  <si>
    <t>СП ДС "Сказка"</t>
  </si>
  <si>
    <t>СП ДС "Солнышко"</t>
  </si>
  <si>
    <t>СП ДС "Буратино"</t>
  </si>
  <si>
    <t>СП ДС "Золотой петушок"</t>
  </si>
  <si>
    <t>СП ДС "Тополек"</t>
  </si>
  <si>
    <t>СП ДС "Светлячок"</t>
  </si>
  <si>
    <t>ДО М.Малышевка</t>
  </si>
  <si>
    <t>ДО Домашка</t>
  </si>
  <si>
    <t>ДО Новый Сарбай</t>
  </si>
  <si>
    <t>ДО Красносамарское</t>
  </si>
  <si>
    <t>ДО Богдановка</t>
  </si>
  <si>
    <t>ДО Кинельский</t>
  </si>
  <si>
    <t>ДО Сколково</t>
  </si>
  <si>
    <t>ДО Алакаевка</t>
  </si>
  <si>
    <t>ДО Бузаевка</t>
  </si>
  <si>
    <t>Дни посещений и пропуски по болезни 
(январь )</t>
  </si>
  <si>
    <t>Дни посещений и пропуски по болезни 
 (февраль )</t>
  </si>
  <si>
    <t>Дни посещений и пропуски по болезни  (март  )</t>
  </si>
  <si>
    <t>Дни посещений и пропуски по болезни  (1квартал)</t>
  </si>
  <si>
    <t>Дни посещений и пропуски по болезни  (2 квартал )</t>
  </si>
  <si>
    <t>Дни посещений и пропуски по болезни  (3 квартал )</t>
  </si>
  <si>
    <t>Дни посещений и пропуски по болезни  (4 квартал )</t>
  </si>
  <si>
    <t>АНО ДО "Город Детства"</t>
  </si>
  <si>
    <t>Дни посещений и пропуски за 2020г.</t>
  </si>
  <si>
    <t>Детодни  за 2020 г.</t>
  </si>
  <si>
    <t>Дни посещений и пропуски по болезни 2020 год по отчету 85-к</t>
  </si>
  <si>
    <t>Расчет детодней за 2020 год по отчету 85-к</t>
  </si>
  <si>
    <t>Эффективность  по заболеваемости 2020</t>
  </si>
  <si>
    <t>Численность детей  по комплектованию на 01.01.2021</t>
  </si>
  <si>
    <t>Плановое  число детодней на 2020</t>
  </si>
  <si>
    <t>Численность детей  по комплектованию на 01.01.21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</si>
</sst>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;[Red]0.0"/>
    <numFmt numFmtId="174" formatCode="0;[Red]0"/>
    <numFmt numFmtId="175" formatCode="#,##0&quot;р.&quot;"/>
    <numFmt numFmtId="176" formatCode="0.00;[Red]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</fonts>
  <fills count="1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rgb="FF1A1A1A"/>
      </left>
      <right>
        <color indexed="63"/>
      </right>
      <top style="thin">
        <color rgb="FF1A1A1A"/>
      </top>
      <bottom style="thin">
        <color rgb="FF1A1A1A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</border>
    <border>
      <left style="thin">
        <color rgb="FF333300"/>
      </left>
      <right>
        <color indexed="63"/>
      </right>
      <top style="thin">
        <color rgb="FF333300"/>
      </top>
      <bottom style="thin">
        <color rgb="FF3333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24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25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26" borderId="0" xfId="0" applyFill="1" applyAlignment="1">
      <alignment wrapText="1"/>
    </xf>
    <xf numFmtId="0" fontId="0" fillId="0" borderId="11" xfId="0" applyBorder="1" applyAlignment="1">
      <alignment wrapText="1"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27" borderId="0" xfId="0" applyNumberFormat="1" applyFill="1" applyAlignment="1">
      <alignment/>
    </xf>
    <xf numFmtId="1" fontId="0" fillId="28" borderId="0" xfId="0" applyNumberFormat="1" applyFill="1" applyAlignment="1">
      <alignment/>
    </xf>
    <xf numFmtId="0" fontId="0" fillId="29" borderId="0" xfId="0" applyFill="1" applyAlignment="1">
      <alignment wrapText="1"/>
    </xf>
    <xf numFmtId="0" fontId="0" fillId="30" borderId="0" xfId="0" applyFill="1" applyAlignment="1">
      <alignment wrapText="1"/>
    </xf>
    <xf numFmtId="1" fontId="0" fillId="31" borderId="12" xfId="0" applyNumberFormat="1" applyFill="1" applyBorder="1" applyAlignment="1">
      <alignment wrapText="1"/>
    </xf>
    <xf numFmtId="174" fontId="0" fillId="31" borderId="12" xfId="0" applyNumberFormat="1" applyFill="1" applyBorder="1" applyAlignment="1">
      <alignment wrapText="1"/>
    </xf>
    <xf numFmtId="1" fontId="0" fillId="31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28" borderId="13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1" fillId="29" borderId="10" xfId="0" applyFont="1" applyFill="1" applyBorder="1" applyAlignment="1">
      <alignment wrapText="1"/>
    </xf>
    <xf numFmtId="0" fontId="21" fillId="25" borderId="10" xfId="0" applyFont="1" applyFill="1" applyBorder="1" applyAlignment="1">
      <alignment wrapText="1"/>
    </xf>
    <xf numFmtId="0" fontId="9" fillId="29" borderId="10" xfId="0" applyFont="1" applyFill="1" applyBorder="1" applyAlignment="1">
      <alignment wrapText="1"/>
    </xf>
    <xf numFmtId="0" fontId="9" fillId="30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14" xfId="0" applyFont="1" applyFill="1" applyBorder="1" applyAlignment="1">
      <alignment wrapText="1"/>
    </xf>
    <xf numFmtId="0" fontId="9" fillId="35" borderId="15" xfId="0" applyFont="1" applyFill="1" applyBorder="1" applyAlignment="1">
      <alignment wrapText="1"/>
    </xf>
    <xf numFmtId="0" fontId="9" fillId="36" borderId="12" xfId="0" applyFont="1" applyFill="1" applyBorder="1" applyAlignment="1">
      <alignment wrapText="1"/>
    </xf>
    <xf numFmtId="0" fontId="9" fillId="31" borderId="16" xfId="0" applyFont="1" applyFill="1" applyBorder="1" applyAlignment="1">
      <alignment wrapText="1"/>
    </xf>
    <xf numFmtId="1" fontId="0" fillId="36" borderId="12" xfId="0" applyNumberFormat="1" applyFill="1" applyBorder="1" applyAlignment="1">
      <alignment wrapText="1"/>
    </xf>
    <xf numFmtId="1" fontId="0" fillId="25" borderId="10" xfId="0" applyNumberFormat="1" applyFont="1" applyFill="1" applyBorder="1" applyAlignment="1">
      <alignment wrapText="1"/>
    </xf>
    <xf numFmtId="1" fontId="0" fillId="30" borderId="10" xfId="0" applyNumberFormat="1" applyFont="1" applyFill="1" applyBorder="1" applyAlignment="1">
      <alignment wrapText="1"/>
    </xf>
    <xf numFmtId="0" fontId="0" fillId="30" borderId="10" xfId="0" applyFont="1" applyFill="1" applyBorder="1" applyAlignment="1">
      <alignment wrapText="1"/>
    </xf>
    <xf numFmtId="1" fontId="0" fillId="29" borderId="10" xfId="0" applyNumberFormat="1" applyFont="1" applyFill="1" applyBorder="1" applyAlignment="1">
      <alignment wrapText="1"/>
    </xf>
    <xf numFmtId="1" fontId="0" fillId="32" borderId="10" xfId="0" applyNumberFormat="1" applyFont="1" applyFill="1" applyBorder="1" applyAlignment="1">
      <alignment wrapText="1"/>
    </xf>
    <xf numFmtId="1" fontId="0" fillId="37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1" fontId="0" fillId="32" borderId="14" xfId="0" applyNumberFormat="1" applyFont="1" applyFill="1" applyBorder="1" applyAlignment="1">
      <alignment wrapText="1"/>
    </xf>
    <xf numFmtId="1" fontId="0" fillId="32" borderId="16" xfId="0" applyNumberFormat="1" applyFont="1" applyFill="1" applyBorder="1" applyAlignment="1">
      <alignment wrapText="1"/>
    </xf>
    <xf numFmtId="1" fontId="0" fillId="34" borderId="14" xfId="0" applyNumberFormat="1" applyFont="1" applyFill="1" applyBorder="1" applyAlignment="1">
      <alignment wrapText="1"/>
    </xf>
    <xf numFmtId="1" fontId="0" fillId="32" borderId="17" xfId="0" applyNumberFormat="1" applyFont="1" applyFill="1" applyBorder="1" applyAlignment="1">
      <alignment wrapText="1"/>
    </xf>
    <xf numFmtId="1" fontId="0" fillId="32" borderId="18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38" borderId="0" xfId="0" applyFont="1" applyFill="1" applyAlignment="1">
      <alignment/>
    </xf>
    <xf numFmtId="0" fontId="23" fillId="0" borderId="19" xfId="0" applyFont="1" applyFill="1" applyBorder="1" applyAlignment="1">
      <alignment wrapText="1"/>
    </xf>
    <xf numFmtId="1" fontId="23" fillId="32" borderId="19" xfId="0" applyNumberFormat="1" applyFont="1" applyFill="1" applyBorder="1" applyAlignment="1">
      <alignment wrapText="1"/>
    </xf>
    <xf numFmtId="1" fontId="23" fillId="33" borderId="19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31" borderId="0" xfId="0" applyFill="1" applyAlignment="1">
      <alignment/>
    </xf>
    <xf numFmtId="0" fontId="0" fillId="31" borderId="12" xfId="0" applyFill="1" applyBorder="1" applyAlignment="1">
      <alignment/>
    </xf>
    <xf numFmtId="0" fontId="0" fillId="0" borderId="20" xfId="0" applyBorder="1" applyAlignment="1">
      <alignment/>
    </xf>
    <xf numFmtId="174" fontId="0" fillId="31" borderId="12" xfId="0" applyNumberFormat="1" applyFont="1" applyFill="1" applyBorder="1" applyAlignment="1">
      <alignment wrapText="1"/>
    </xf>
    <xf numFmtId="2" fontId="0" fillId="31" borderId="20" xfId="0" applyNumberFormat="1" applyFill="1" applyBorder="1" applyAlignment="1">
      <alignment/>
    </xf>
    <xf numFmtId="0" fontId="9" fillId="31" borderId="12" xfId="0" applyFont="1" applyFill="1" applyBorder="1" applyAlignment="1">
      <alignment wrapText="1"/>
    </xf>
    <xf numFmtId="0" fontId="24" fillId="0" borderId="12" xfId="0" applyFont="1" applyFill="1" applyBorder="1" applyAlignment="1">
      <alignment horizontal="left" vertical="top" wrapText="1"/>
    </xf>
    <xf numFmtId="0" fontId="21" fillId="39" borderId="12" xfId="0" applyFont="1" applyFill="1" applyBorder="1" applyAlignment="1">
      <alignment wrapText="1"/>
    </xf>
    <xf numFmtId="0" fontId="21" fillId="40" borderId="12" xfId="0" applyFont="1" applyFill="1" applyBorder="1" applyAlignment="1">
      <alignment wrapText="1"/>
    </xf>
    <xf numFmtId="0" fontId="21" fillId="41" borderId="12" xfId="0" applyFont="1" applyFill="1" applyBorder="1" applyAlignment="1">
      <alignment wrapText="1"/>
    </xf>
    <xf numFmtId="1" fontId="0" fillId="32" borderId="12" xfId="0" applyNumberFormat="1" applyFont="1" applyFill="1" applyBorder="1" applyAlignment="1">
      <alignment wrapText="1"/>
    </xf>
    <xf numFmtId="1" fontId="0" fillId="34" borderId="12" xfId="0" applyNumberFormat="1" applyFont="1" applyFill="1" applyBorder="1" applyAlignment="1">
      <alignment wrapText="1"/>
    </xf>
    <xf numFmtId="0" fontId="0" fillId="30" borderId="12" xfId="0" applyFont="1" applyFill="1" applyBorder="1" applyAlignment="1">
      <alignment wrapText="1"/>
    </xf>
    <xf numFmtId="1" fontId="0" fillId="29" borderId="12" xfId="0" applyNumberFormat="1" applyFont="1" applyFill="1" applyBorder="1" applyAlignment="1">
      <alignment wrapText="1"/>
    </xf>
    <xf numFmtId="1" fontId="0" fillId="30" borderId="12" xfId="0" applyNumberFormat="1" applyFont="1" applyFill="1" applyBorder="1" applyAlignment="1">
      <alignment wrapText="1"/>
    </xf>
    <xf numFmtId="1" fontId="23" fillId="30" borderId="12" xfId="0" applyNumberFormat="1" applyFont="1" applyFill="1" applyBorder="1" applyAlignment="1">
      <alignment wrapText="1"/>
    </xf>
    <xf numFmtId="1" fontId="0" fillId="25" borderId="12" xfId="0" applyNumberFormat="1" applyFont="1" applyFill="1" applyBorder="1" applyAlignment="1">
      <alignment wrapText="1"/>
    </xf>
    <xf numFmtId="0" fontId="0" fillId="42" borderId="0" xfId="0" applyFill="1" applyAlignment="1">
      <alignment/>
    </xf>
    <xf numFmtId="176" fontId="0" fillId="31" borderId="12" xfId="0" applyNumberFormat="1" applyFill="1" applyBorder="1" applyAlignment="1">
      <alignment wrapText="1"/>
    </xf>
    <xf numFmtId="0" fontId="9" fillId="43" borderId="10" xfId="0" applyFont="1" applyFill="1" applyBorder="1" applyAlignment="1">
      <alignment horizontal="right" wrapText="1"/>
    </xf>
    <xf numFmtId="1" fontId="0" fillId="43" borderId="10" xfId="0" applyNumberFormat="1" applyFont="1" applyFill="1" applyBorder="1" applyAlignment="1">
      <alignment wrapText="1"/>
    </xf>
    <xf numFmtId="1" fontId="18" fillId="44" borderId="10" xfId="0" applyNumberFormat="1" applyFont="1" applyFill="1" applyBorder="1" applyAlignment="1">
      <alignment wrapText="1"/>
    </xf>
    <xf numFmtId="1" fontId="0" fillId="45" borderId="10" xfId="0" applyNumberFormat="1" applyFont="1" applyFill="1" applyBorder="1" applyAlignment="1">
      <alignment wrapText="1"/>
    </xf>
    <xf numFmtId="1" fontId="18" fillId="43" borderId="10" xfId="0" applyNumberFormat="1" applyFont="1" applyFill="1" applyBorder="1" applyAlignment="1">
      <alignment wrapText="1"/>
    </xf>
    <xf numFmtId="1" fontId="0" fillId="43" borderId="16" xfId="0" applyNumberFormat="1" applyFont="1" applyFill="1" applyBorder="1" applyAlignment="1">
      <alignment wrapText="1"/>
    </xf>
    <xf numFmtId="1" fontId="18" fillId="43" borderId="12" xfId="0" applyNumberFormat="1" applyFont="1" applyFill="1" applyBorder="1" applyAlignment="1">
      <alignment wrapText="1"/>
    </xf>
    <xf numFmtId="1" fontId="18" fillId="44" borderId="21" xfId="0" applyNumberFormat="1" applyFont="1" applyFill="1" applyBorder="1" applyAlignment="1">
      <alignment wrapText="1"/>
    </xf>
    <xf numFmtId="1" fontId="0" fillId="43" borderId="12" xfId="0" applyNumberFormat="1" applyFill="1" applyBorder="1" applyAlignment="1">
      <alignment wrapText="1"/>
    </xf>
    <xf numFmtId="1" fontId="18" fillId="45" borderId="12" xfId="0" applyNumberFormat="1" applyFont="1" applyFill="1" applyBorder="1" applyAlignment="1">
      <alignment wrapText="1"/>
    </xf>
    <xf numFmtId="174" fontId="0" fillId="43" borderId="12" xfId="0" applyNumberFormat="1" applyFill="1" applyBorder="1" applyAlignment="1">
      <alignment wrapText="1"/>
    </xf>
    <xf numFmtId="176" fontId="9" fillId="43" borderId="12" xfId="0" applyNumberFormat="1" applyFont="1" applyFill="1" applyBorder="1" applyAlignment="1">
      <alignment wrapText="1"/>
    </xf>
    <xf numFmtId="1" fontId="0" fillId="43" borderId="12" xfId="0" applyNumberFormat="1" applyFill="1" applyBorder="1" applyAlignment="1">
      <alignment/>
    </xf>
    <xf numFmtId="2" fontId="0" fillId="43" borderId="20" xfId="0" applyNumberFormat="1" applyFill="1" applyBorder="1" applyAlignment="1">
      <alignment/>
    </xf>
    <xf numFmtId="0" fontId="9" fillId="43" borderId="0" xfId="0" applyFont="1" applyFill="1" applyAlignment="1">
      <alignment/>
    </xf>
    <xf numFmtId="0" fontId="21" fillId="43" borderId="10" xfId="0" applyFont="1" applyFill="1" applyBorder="1" applyAlignment="1">
      <alignment horizontal="right" wrapText="1"/>
    </xf>
    <xf numFmtId="1" fontId="22" fillId="45" borderId="10" xfId="0" applyNumberFormat="1" applyFont="1" applyFill="1" applyBorder="1" applyAlignment="1">
      <alignment wrapText="1"/>
    </xf>
    <xf numFmtId="1" fontId="22" fillId="43" borderId="10" xfId="0" applyNumberFormat="1" applyFont="1" applyFill="1" applyBorder="1" applyAlignment="1">
      <alignment wrapText="1"/>
    </xf>
    <xf numFmtId="1" fontId="22" fillId="43" borderId="17" xfId="0" applyNumberFormat="1" applyFont="1" applyFill="1" applyBorder="1" applyAlignment="1">
      <alignment wrapText="1"/>
    </xf>
    <xf numFmtId="1" fontId="22" fillId="43" borderId="12" xfId="0" applyNumberFormat="1" applyFont="1" applyFill="1" applyBorder="1" applyAlignment="1">
      <alignment wrapText="1"/>
    </xf>
    <xf numFmtId="0" fontId="21" fillId="43" borderId="0" xfId="0" applyFont="1" applyFill="1" applyAlignment="1">
      <alignment/>
    </xf>
    <xf numFmtId="0" fontId="19" fillId="46" borderId="12" xfId="0" applyFont="1" applyFill="1" applyBorder="1" applyAlignment="1">
      <alignment wrapText="1"/>
    </xf>
    <xf numFmtId="0" fontId="18" fillId="46" borderId="17" xfId="0" applyFont="1" applyFill="1" applyBorder="1" applyAlignment="1">
      <alignment wrapText="1"/>
    </xf>
    <xf numFmtId="1" fontId="0" fillId="46" borderId="10" xfId="0" applyNumberFormat="1" applyFont="1" applyFill="1" applyBorder="1" applyAlignment="1">
      <alignment wrapText="1"/>
    </xf>
    <xf numFmtId="1" fontId="18" fillId="47" borderId="22" xfId="0" applyNumberFormat="1" applyFont="1" applyFill="1" applyBorder="1" applyAlignment="1">
      <alignment wrapText="1"/>
    </xf>
    <xf numFmtId="1" fontId="0" fillId="47" borderId="10" xfId="0" applyNumberFormat="1" applyFont="1" applyFill="1" applyBorder="1" applyAlignment="1">
      <alignment wrapText="1"/>
    </xf>
    <xf numFmtId="1" fontId="18" fillId="46" borderId="12" xfId="0" applyNumberFormat="1" applyFont="1" applyFill="1" applyBorder="1" applyAlignment="1">
      <alignment wrapText="1"/>
    </xf>
    <xf numFmtId="1" fontId="18" fillId="46" borderId="17" xfId="0" applyNumberFormat="1" applyFont="1" applyFill="1" applyBorder="1" applyAlignment="1">
      <alignment wrapText="1"/>
    </xf>
    <xf numFmtId="1" fontId="18" fillId="47" borderId="21" xfId="0" applyNumberFormat="1" applyFont="1" applyFill="1" applyBorder="1" applyAlignment="1">
      <alignment wrapText="1"/>
    </xf>
    <xf numFmtId="3" fontId="18" fillId="46" borderId="12" xfId="0" applyNumberFormat="1" applyFont="1" applyFill="1" applyBorder="1" applyAlignment="1">
      <alignment wrapText="1"/>
    </xf>
    <xf numFmtId="1" fontId="0" fillId="46" borderId="12" xfId="0" applyNumberFormat="1" applyFill="1" applyBorder="1" applyAlignment="1">
      <alignment wrapText="1"/>
    </xf>
    <xf numFmtId="174" fontId="0" fillId="46" borderId="12" xfId="0" applyNumberFormat="1" applyFill="1" applyBorder="1" applyAlignment="1">
      <alignment wrapText="1"/>
    </xf>
    <xf numFmtId="176" fontId="18" fillId="46" borderId="12" xfId="0" applyNumberFormat="1" applyFont="1" applyFill="1" applyBorder="1" applyAlignment="1">
      <alignment wrapText="1"/>
    </xf>
    <xf numFmtId="1" fontId="0" fillId="46" borderId="12" xfId="0" applyNumberFormat="1" applyFill="1" applyBorder="1" applyAlignment="1">
      <alignment/>
    </xf>
    <xf numFmtId="2" fontId="0" fillId="46" borderId="20" xfId="0" applyNumberFormat="1" applyFill="1" applyBorder="1" applyAlignment="1">
      <alignment/>
    </xf>
    <xf numFmtId="0" fontId="0" fillId="46" borderId="0" xfId="0" applyFill="1" applyAlignment="1">
      <alignment/>
    </xf>
    <xf numFmtId="1" fontId="18" fillId="46" borderId="13" xfId="0" applyNumberFormat="1" applyFont="1" applyFill="1" applyBorder="1" applyAlignment="1">
      <alignment wrapText="1"/>
    </xf>
    <xf numFmtId="1" fontId="18" fillId="47" borderId="17" xfId="0" applyNumberFormat="1" applyFont="1" applyFill="1" applyBorder="1" applyAlignment="1">
      <alignment wrapText="1"/>
    </xf>
    <xf numFmtId="1" fontId="0" fillId="47" borderId="12" xfId="0" applyNumberFormat="1" applyFill="1" applyBorder="1" applyAlignment="1">
      <alignment wrapText="1"/>
    </xf>
    <xf numFmtId="176" fontId="0" fillId="46" borderId="12" xfId="0" applyNumberFormat="1" applyFill="1" applyBorder="1" applyAlignment="1">
      <alignment wrapText="1"/>
    </xf>
    <xf numFmtId="2" fontId="9" fillId="46" borderId="20" xfId="0" applyNumberFormat="1" applyFont="1" applyFill="1" applyBorder="1" applyAlignment="1">
      <alignment/>
    </xf>
    <xf numFmtId="1" fontId="0" fillId="45" borderId="12" xfId="0" applyNumberFormat="1" applyFill="1" applyBorder="1" applyAlignment="1">
      <alignment wrapText="1"/>
    </xf>
    <xf numFmtId="176" fontId="0" fillId="43" borderId="12" xfId="0" applyNumberFormat="1" applyFill="1" applyBorder="1" applyAlignment="1">
      <alignment wrapText="1"/>
    </xf>
    <xf numFmtId="0" fontId="0" fillId="43" borderId="0" xfId="0" applyFill="1" applyAlignment="1">
      <alignment/>
    </xf>
    <xf numFmtId="1" fontId="18" fillId="45" borderId="10" xfId="0" applyNumberFormat="1" applyFont="1" applyFill="1" applyBorder="1" applyAlignment="1">
      <alignment wrapText="1"/>
    </xf>
    <xf numFmtId="2" fontId="9" fillId="43" borderId="20" xfId="0" applyNumberFormat="1" applyFont="1" applyFill="1" applyBorder="1" applyAlignment="1">
      <alignment/>
    </xf>
    <xf numFmtId="0" fontId="23" fillId="30" borderId="10" xfId="0" applyFont="1" applyFill="1" applyBorder="1" applyAlignment="1">
      <alignment wrapText="1"/>
    </xf>
    <xf numFmtId="174" fontId="23" fillId="30" borderId="10" xfId="0" applyNumberFormat="1" applyFont="1" applyFill="1" applyBorder="1" applyAlignment="1">
      <alignment wrapText="1"/>
    </xf>
    <xf numFmtId="1" fontId="23" fillId="31" borderId="12" xfId="0" applyNumberFormat="1" applyFont="1" applyFill="1" applyBorder="1" applyAlignment="1">
      <alignment wrapText="1"/>
    </xf>
    <xf numFmtId="0" fontId="23" fillId="30" borderId="12" xfId="0" applyFont="1" applyFill="1" applyBorder="1" applyAlignment="1">
      <alignment wrapText="1"/>
    </xf>
    <xf numFmtId="174" fontId="23" fillId="30" borderId="12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7" borderId="23" xfId="0" applyFont="1" applyFill="1" applyBorder="1" applyAlignment="1">
      <alignment wrapText="1"/>
    </xf>
    <xf numFmtId="1" fontId="0" fillId="3" borderId="23" xfId="0" applyNumberFormat="1" applyFill="1" applyBorder="1" applyAlignment="1">
      <alignment wrapText="1"/>
    </xf>
    <xf numFmtId="174" fontId="0" fillId="3" borderId="23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" fontId="21" fillId="43" borderId="10" xfId="0" applyNumberFormat="1" applyFont="1" applyFill="1" applyBorder="1" applyAlignment="1">
      <alignment horizontal="right" wrapText="1"/>
    </xf>
    <xf numFmtId="1" fontId="9" fillId="43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Border="1" applyAlignment="1">
      <alignment/>
    </xf>
    <xf numFmtId="0" fontId="0" fillId="5" borderId="0" xfId="0" applyFill="1" applyAlignment="1">
      <alignment wrapText="1"/>
    </xf>
    <xf numFmtId="0" fontId="0" fillId="0" borderId="0" xfId="0" applyBorder="1" applyAlignment="1">
      <alignment wrapText="1"/>
    </xf>
    <xf numFmtId="1" fontId="18" fillId="48" borderId="10" xfId="0" applyNumberFormat="1" applyFont="1" applyFill="1" applyBorder="1" applyAlignment="1">
      <alignment wrapText="1"/>
    </xf>
    <xf numFmtId="0" fontId="18" fillId="48" borderId="0" xfId="0" applyFont="1" applyFill="1" applyAlignment="1">
      <alignment/>
    </xf>
    <xf numFmtId="0" fontId="0" fillId="49" borderId="0" xfId="0" applyFill="1" applyAlignment="1">
      <alignment/>
    </xf>
    <xf numFmtId="0" fontId="41" fillId="0" borderId="0" xfId="0" applyFont="1" applyAlignment="1">
      <alignment/>
    </xf>
    <xf numFmtId="1" fontId="0" fillId="4" borderId="10" xfId="0" applyNumberFormat="1" applyFont="1" applyFill="1" applyBorder="1" applyAlignment="1">
      <alignment wrapText="1"/>
    </xf>
    <xf numFmtId="0" fontId="0" fillId="50" borderId="0" xfId="0" applyFill="1" applyAlignment="1">
      <alignment/>
    </xf>
    <xf numFmtId="0" fontId="41" fillId="50" borderId="0" xfId="0" applyFont="1" applyFill="1" applyAlignment="1">
      <alignment/>
    </xf>
    <xf numFmtId="0" fontId="42" fillId="0" borderId="0" xfId="0" applyFont="1" applyAlignment="1">
      <alignment/>
    </xf>
    <xf numFmtId="0" fontId="26" fillId="0" borderId="12" xfId="0" applyFont="1" applyBorder="1" applyAlignment="1">
      <alignment wrapText="1"/>
    </xf>
    <xf numFmtId="0" fontId="26" fillId="31" borderId="12" xfId="0" applyFont="1" applyFill="1" applyBorder="1" applyAlignment="1">
      <alignment/>
    </xf>
    <xf numFmtId="0" fontId="27" fillId="29" borderId="12" xfId="0" applyFont="1" applyFill="1" applyBorder="1" applyAlignment="1">
      <alignment wrapText="1"/>
    </xf>
    <xf numFmtId="0" fontId="28" fillId="29" borderId="12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0" fontId="27" fillId="30" borderId="12" xfId="0" applyFont="1" applyFill="1" applyBorder="1" applyAlignment="1">
      <alignment wrapText="1"/>
    </xf>
    <xf numFmtId="0" fontId="28" fillId="32" borderId="12" xfId="0" applyFont="1" applyFill="1" applyBorder="1" applyAlignment="1">
      <alignment wrapText="1"/>
    </xf>
    <xf numFmtId="0" fontId="28" fillId="33" borderId="12" xfId="0" applyFont="1" applyFill="1" applyBorder="1" applyAlignment="1">
      <alignment wrapText="1"/>
    </xf>
    <xf numFmtId="0" fontId="28" fillId="34" borderId="12" xfId="0" applyFont="1" applyFill="1" applyBorder="1" applyAlignment="1">
      <alignment wrapText="1"/>
    </xf>
    <xf numFmtId="0" fontId="28" fillId="39" borderId="12" xfId="0" applyFont="1" applyFill="1" applyBorder="1" applyAlignment="1">
      <alignment wrapText="1"/>
    </xf>
    <xf numFmtId="0" fontId="28" fillId="40" borderId="12" xfId="0" applyFont="1" applyFill="1" applyBorder="1" applyAlignment="1">
      <alignment wrapText="1"/>
    </xf>
    <xf numFmtId="0" fontId="28" fillId="41" borderId="12" xfId="0" applyFont="1" applyFill="1" applyBorder="1" applyAlignment="1">
      <alignment wrapText="1"/>
    </xf>
    <xf numFmtId="0" fontId="27" fillId="35" borderId="12" xfId="0" applyFont="1" applyFill="1" applyBorder="1" applyAlignment="1">
      <alignment wrapText="1"/>
    </xf>
    <xf numFmtId="0" fontId="27" fillId="36" borderId="12" xfId="0" applyFont="1" applyFill="1" applyBorder="1" applyAlignment="1">
      <alignment wrapText="1"/>
    </xf>
    <xf numFmtId="0" fontId="27" fillId="31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wrapText="1"/>
    </xf>
    <xf numFmtId="0" fontId="26" fillId="30" borderId="12" xfId="0" applyFont="1" applyFill="1" applyBorder="1" applyAlignment="1">
      <alignment wrapText="1"/>
    </xf>
    <xf numFmtId="1" fontId="26" fillId="30" borderId="12" xfId="0" applyNumberFormat="1" applyFont="1" applyFill="1" applyBorder="1" applyAlignment="1">
      <alignment wrapText="1"/>
    </xf>
    <xf numFmtId="1" fontId="26" fillId="29" borderId="12" xfId="0" applyNumberFormat="1" applyFont="1" applyFill="1" applyBorder="1" applyAlignment="1">
      <alignment wrapText="1"/>
    </xf>
    <xf numFmtId="1" fontId="26" fillId="32" borderId="12" xfId="0" applyNumberFormat="1" applyFont="1" applyFill="1" applyBorder="1" applyAlignment="1">
      <alignment wrapText="1"/>
    </xf>
    <xf numFmtId="1" fontId="26" fillId="34" borderId="12" xfId="0" applyNumberFormat="1" applyFont="1" applyFill="1" applyBorder="1" applyAlignment="1">
      <alignment wrapText="1"/>
    </xf>
    <xf numFmtId="1" fontId="26" fillId="36" borderId="12" xfId="0" applyNumberFormat="1" applyFont="1" applyFill="1" applyBorder="1" applyAlignment="1">
      <alignment wrapText="1"/>
    </xf>
    <xf numFmtId="1" fontId="26" fillId="31" borderId="12" xfId="0" applyNumberFormat="1" applyFont="1" applyFill="1" applyBorder="1" applyAlignment="1">
      <alignment wrapText="1"/>
    </xf>
    <xf numFmtId="174" fontId="26" fillId="31" borderId="12" xfId="0" applyNumberFormat="1" applyFont="1" applyFill="1" applyBorder="1" applyAlignment="1">
      <alignment wrapText="1"/>
    </xf>
    <xf numFmtId="1" fontId="26" fillId="31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 wrapText="1"/>
    </xf>
    <xf numFmtId="0" fontId="29" fillId="0" borderId="23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wrapText="1"/>
    </xf>
    <xf numFmtId="1" fontId="26" fillId="4" borderId="23" xfId="0" applyNumberFormat="1" applyFont="1" applyFill="1" applyBorder="1" applyAlignment="1">
      <alignment wrapText="1"/>
    </xf>
    <xf numFmtId="1" fontId="26" fillId="3" borderId="23" xfId="0" applyNumberFormat="1" applyFont="1" applyFill="1" applyBorder="1" applyAlignment="1">
      <alignment wrapText="1"/>
    </xf>
    <xf numFmtId="174" fontId="26" fillId="3" borderId="23" xfId="0" applyNumberFormat="1" applyFont="1" applyFill="1" applyBorder="1" applyAlignment="1">
      <alignment wrapText="1"/>
    </xf>
    <xf numFmtId="1" fontId="26" fillId="3" borderId="23" xfId="0" applyNumberFormat="1" applyFont="1" applyFill="1" applyBorder="1" applyAlignment="1">
      <alignment/>
    </xf>
    <xf numFmtId="1" fontId="26" fillId="33" borderId="12" xfId="0" applyNumberFormat="1" applyFont="1" applyFill="1" applyBorder="1" applyAlignment="1">
      <alignment wrapText="1"/>
    </xf>
    <xf numFmtId="1" fontId="26" fillId="25" borderId="12" xfId="0" applyNumberFormat="1" applyFont="1" applyFill="1" applyBorder="1" applyAlignment="1">
      <alignment wrapText="1"/>
    </xf>
    <xf numFmtId="0" fontId="27" fillId="42" borderId="12" xfId="0" applyFont="1" applyFill="1" applyBorder="1" applyAlignment="1">
      <alignment horizontal="right" wrapText="1"/>
    </xf>
    <xf numFmtId="1" fontId="27" fillId="42" borderId="12" xfId="0" applyNumberFormat="1" applyFont="1" applyFill="1" applyBorder="1" applyAlignment="1">
      <alignment horizontal="right" wrapText="1"/>
    </xf>
    <xf numFmtId="1" fontId="26" fillId="42" borderId="12" xfId="0" applyNumberFormat="1" applyFont="1" applyFill="1" applyBorder="1" applyAlignment="1">
      <alignment wrapText="1"/>
    </xf>
    <xf numFmtId="1" fontId="27" fillId="51" borderId="12" xfId="0" applyNumberFormat="1" applyFont="1" applyFill="1" applyBorder="1" applyAlignment="1">
      <alignment wrapText="1"/>
    </xf>
    <xf numFmtId="1" fontId="27" fillId="52" borderId="12" xfId="0" applyNumberFormat="1" applyFont="1" applyFill="1" applyBorder="1" applyAlignment="1">
      <alignment wrapText="1"/>
    </xf>
    <xf numFmtId="1" fontId="27" fillId="42" borderId="12" xfId="0" applyNumberFormat="1" applyFont="1" applyFill="1" applyBorder="1" applyAlignment="1">
      <alignment wrapText="1"/>
    </xf>
    <xf numFmtId="1" fontId="26" fillId="52" borderId="12" xfId="0" applyNumberFormat="1" applyFont="1" applyFill="1" applyBorder="1" applyAlignment="1">
      <alignment wrapText="1"/>
    </xf>
    <xf numFmtId="174" fontId="27" fillId="42" borderId="12" xfId="0" applyNumberFormat="1" applyFont="1" applyFill="1" applyBorder="1" applyAlignment="1">
      <alignment wrapText="1"/>
    </xf>
    <xf numFmtId="174" fontId="26" fillId="42" borderId="12" xfId="0" applyNumberFormat="1" applyFont="1" applyFill="1" applyBorder="1" applyAlignment="1">
      <alignment wrapText="1"/>
    </xf>
    <xf numFmtId="1" fontId="26" fillId="42" borderId="12" xfId="0" applyNumberFormat="1" applyFont="1" applyFill="1" applyBorder="1" applyAlignment="1">
      <alignment/>
    </xf>
    <xf numFmtId="0" fontId="29" fillId="0" borderId="12" xfId="0" applyFont="1" applyBorder="1" applyAlignment="1">
      <alignment horizontal="left" vertical="top" wrapText="1"/>
    </xf>
    <xf numFmtId="1" fontId="26" fillId="34" borderId="12" xfId="0" applyNumberFormat="1" applyFont="1" applyFill="1" applyBorder="1" applyAlignment="1">
      <alignment wrapText="1"/>
    </xf>
    <xf numFmtId="1" fontId="26" fillId="32" borderId="12" xfId="0" applyNumberFormat="1" applyFont="1" applyFill="1" applyBorder="1" applyAlignment="1">
      <alignment wrapText="1"/>
    </xf>
    <xf numFmtId="1" fontId="26" fillId="0" borderId="12" xfId="0" applyNumberFormat="1" applyFont="1" applyFill="1" applyBorder="1" applyAlignment="1">
      <alignment wrapText="1"/>
    </xf>
    <xf numFmtId="0" fontId="26" fillId="32" borderId="12" xfId="0" applyFont="1" applyFill="1" applyBorder="1" applyAlignment="1">
      <alignment wrapText="1"/>
    </xf>
    <xf numFmtId="1" fontId="26" fillId="31" borderId="12" xfId="0" applyNumberFormat="1" applyFont="1" applyFill="1" applyBorder="1" applyAlignment="1">
      <alignment wrapText="1"/>
    </xf>
    <xf numFmtId="174" fontId="26" fillId="31" borderId="12" xfId="0" applyNumberFormat="1" applyFont="1" applyFill="1" applyBorder="1" applyAlignment="1">
      <alignment wrapText="1"/>
    </xf>
    <xf numFmtId="1" fontId="26" fillId="31" borderId="12" xfId="0" applyNumberFormat="1" applyFont="1" applyFill="1" applyBorder="1" applyAlignment="1">
      <alignment/>
    </xf>
    <xf numFmtId="0" fontId="28" fillId="42" borderId="12" xfId="0" applyFont="1" applyFill="1" applyBorder="1" applyAlignment="1">
      <alignment horizontal="right" wrapText="1"/>
    </xf>
    <xf numFmtId="1" fontId="28" fillId="42" borderId="12" xfId="0" applyNumberFormat="1" applyFont="1" applyFill="1" applyBorder="1" applyAlignment="1">
      <alignment horizontal="right" wrapText="1"/>
    </xf>
    <xf numFmtId="1" fontId="28" fillId="42" borderId="12" xfId="0" applyNumberFormat="1" applyFont="1" applyFill="1" applyBorder="1" applyAlignment="1">
      <alignment wrapText="1"/>
    </xf>
    <xf numFmtId="1" fontId="28" fillId="52" borderId="12" xfId="0" applyNumberFormat="1" applyFont="1" applyFill="1" applyBorder="1" applyAlignment="1">
      <alignment wrapText="1"/>
    </xf>
    <xf numFmtId="0" fontId="30" fillId="53" borderId="12" xfId="0" applyFont="1" applyFill="1" applyBorder="1" applyAlignment="1">
      <alignment wrapText="1"/>
    </xf>
    <xf numFmtId="0" fontId="27" fillId="53" borderId="12" xfId="0" applyFont="1" applyFill="1" applyBorder="1" applyAlignment="1">
      <alignment wrapText="1"/>
    </xf>
    <xf numFmtId="1" fontId="27" fillId="53" borderId="12" xfId="0" applyNumberFormat="1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20" xfId="0" applyFont="1" applyBorder="1" applyAlignment="1">
      <alignment/>
    </xf>
    <xf numFmtId="0" fontId="27" fillId="29" borderId="10" xfId="0" applyFont="1" applyFill="1" applyBorder="1" applyAlignment="1">
      <alignment wrapText="1"/>
    </xf>
    <xf numFmtId="0" fontId="28" fillId="29" borderId="10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7" fillId="30" borderId="10" xfId="0" applyFont="1" applyFill="1" applyBorder="1" applyAlignment="1">
      <alignment wrapText="1"/>
    </xf>
    <xf numFmtId="0" fontId="28" fillId="32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28" fillId="34" borderId="24" xfId="0" applyFont="1" applyFill="1" applyBorder="1" applyAlignment="1">
      <alignment wrapText="1"/>
    </xf>
    <xf numFmtId="0" fontId="28" fillId="34" borderId="14" xfId="0" applyFont="1" applyFill="1" applyBorder="1" applyAlignment="1">
      <alignment wrapText="1"/>
    </xf>
    <xf numFmtId="0" fontId="27" fillId="35" borderId="15" xfId="0" applyFont="1" applyFill="1" applyBorder="1" applyAlignment="1">
      <alignment wrapText="1"/>
    </xf>
    <xf numFmtId="0" fontId="27" fillId="31" borderId="16" xfId="0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0" fontId="26" fillId="30" borderId="10" xfId="0" applyFont="1" applyFill="1" applyBorder="1" applyAlignment="1">
      <alignment wrapText="1"/>
    </xf>
    <xf numFmtId="1" fontId="26" fillId="32" borderId="10" xfId="0" applyNumberFormat="1" applyFont="1" applyFill="1" applyBorder="1" applyAlignment="1">
      <alignment wrapText="1"/>
    </xf>
    <xf numFmtId="1" fontId="26" fillId="34" borderId="14" xfId="0" applyNumberFormat="1" applyFont="1" applyFill="1" applyBorder="1" applyAlignment="1">
      <alignment wrapText="1"/>
    </xf>
    <xf numFmtId="1" fontId="26" fillId="32" borderId="16" xfId="0" applyNumberFormat="1" applyFont="1" applyFill="1" applyBorder="1" applyAlignment="1">
      <alignment wrapText="1"/>
    </xf>
    <xf numFmtId="2" fontId="26" fillId="31" borderId="20" xfId="0" applyNumberFormat="1" applyFont="1" applyFill="1" applyBorder="1" applyAlignment="1">
      <alignment/>
    </xf>
    <xf numFmtId="1" fontId="26" fillId="25" borderId="10" xfId="0" applyNumberFormat="1" applyFont="1" applyFill="1" applyBorder="1" applyAlignment="1">
      <alignment wrapText="1"/>
    </xf>
    <xf numFmtId="1" fontId="26" fillId="34" borderId="10" xfId="0" applyNumberFormat="1" applyFont="1" applyFill="1" applyBorder="1" applyAlignment="1">
      <alignment wrapText="1"/>
    </xf>
    <xf numFmtId="1" fontId="27" fillId="48" borderId="10" xfId="0" applyNumberFormat="1" applyFont="1" applyFill="1" applyBorder="1" applyAlignment="1">
      <alignment wrapText="1"/>
    </xf>
    <xf numFmtId="1" fontId="27" fillId="54" borderId="10" xfId="0" applyNumberFormat="1" applyFont="1" applyFill="1" applyBorder="1" applyAlignment="1">
      <alignment wrapText="1"/>
    </xf>
    <xf numFmtId="1" fontId="27" fillId="54" borderId="19" xfId="0" applyNumberFormat="1" applyFont="1" applyFill="1" applyBorder="1" applyAlignment="1">
      <alignment wrapText="1"/>
    </xf>
    <xf numFmtId="1" fontId="27" fillId="48" borderId="12" xfId="0" applyNumberFormat="1" applyFont="1" applyFill="1" applyBorder="1" applyAlignment="1">
      <alignment wrapText="1"/>
    </xf>
    <xf numFmtId="1" fontId="27" fillId="54" borderId="21" xfId="0" applyNumberFormat="1" applyFont="1" applyFill="1" applyBorder="1" applyAlignment="1">
      <alignment wrapText="1"/>
    </xf>
    <xf numFmtId="1" fontId="27" fillId="55" borderId="12" xfId="0" applyNumberFormat="1" applyFont="1" applyFill="1" applyBorder="1" applyAlignment="1">
      <alignment wrapText="1"/>
    </xf>
    <xf numFmtId="174" fontId="27" fillId="48" borderId="12" xfId="0" applyNumberFormat="1" applyFont="1" applyFill="1" applyBorder="1" applyAlignment="1">
      <alignment wrapText="1"/>
    </xf>
    <xf numFmtId="1" fontId="27" fillId="48" borderId="12" xfId="0" applyNumberFormat="1" applyFont="1" applyFill="1" applyBorder="1" applyAlignment="1">
      <alignment/>
    </xf>
    <xf numFmtId="2" fontId="27" fillId="48" borderId="20" xfId="0" applyNumberFormat="1" applyFont="1" applyFill="1" applyBorder="1" applyAlignment="1">
      <alignment/>
    </xf>
    <xf numFmtId="0" fontId="26" fillId="34" borderId="10" xfId="0" applyFont="1" applyFill="1" applyBorder="1" applyAlignment="1">
      <alignment wrapText="1"/>
    </xf>
    <xf numFmtId="0" fontId="26" fillId="29" borderId="10" xfId="0" applyFont="1" applyFill="1" applyBorder="1" applyAlignment="1">
      <alignment wrapText="1"/>
    </xf>
    <xf numFmtId="1" fontId="26" fillId="32" borderId="18" xfId="0" applyNumberFormat="1" applyFont="1" applyFill="1" applyBorder="1" applyAlignment="1">
      <alignment wrapText="1"/>
    </xf>
    <xf numFmtId="1" fontId="26" fillId="32" borderId="14" xfId="0" applyNumberFormat="1" applyFont="1" applyFill="1" applyBorder="1" applyAlignment="1">
      <alignment wrapText="1"/>
    </xf>
    <xf numFmtId="174" fontId="26" fillId="30" borderId="10" xfId="0" applyNumberFormat="1" applyFont="1" applyFill="1" applyBorder="1" applyAlignment="1">
      <alignment wrapText="1"/>
    </xf>
    <xf numFmtId="0" fontId="26" fillId="32" borderId="10" xfId="0" applyFont="1" applyFill="1" applyBorder="1" applyAlignment="1">
      <alignment wrapText="1"/>
    </xf>
    <xf numFmtId="2" fontId="27" fillId="48" borderId="10" xfId="0" applyNumberFormat="1" applyFont="1" applyFill="1" applyBorder="1" applyAlignment="1">
      <alignment wrapText="1"/>
    </xf>
    <xf numFmtId="0" fontId="27" fillId="53" borderId="17" xfId="0" applyFont="1" applyFill="1" applyBorder="1" applyAlignment="1">
      <alignment wrapText="1"/>
    </xf>
    <xf numFmtId="1" fontId="27" fillId="53" borderId="17" xfId="0" applyNumberFormat="1" applyFont="1" applyFill="1" applyBorder="1" applyAlignment="1">
      <alignment wrapText="1"/>
    </xf>
    <xf numFmtId="1" fontId="27" fillId="53" borderId="13" xfId="0" applyNumberFormat="1" applyFont="1" applyFill="1" applyBorder="1" applyAlignment="1">
      <alignment wrapText="1"/>
    </xf>
    <xf numFmtId="1" fontId="27" fillId="20" borderId="22" xfId="0" applyNumberFormat="1" applyFont="1" applyFill="1" applyBorder="1" applyAlignment="1">
      <alignment wrapText="1"/>
    </xf>
    <xf numFmtId="1" fontId="28" fillId="56" borderId="10" xfId="0" applyNumberFormat="1" applyFont="1" applyFill="1" applyBorder="1" applyAlignment="1">
      <alignment wrapText="1"/>
    </xf>
    <xf numFmtId="1" fontId="27" fillId="20" borderId="21" xfId="0" applyNumberFormat="1" applyFont="1" applyFill="1" applyBorder="1" applyAlignment="1">
      <alignment wrapText="1"/>
    </xf>
    <xf numFmtId="3" fontId="27" fillId="53" borderId="12" xfId="0" applyNumberFormat="1" applyFont="1" applyFill="1" applyBorder="1" applyAlignment="1">
      <alignment wrapText="1"/>
    </xf>
    <xf numFmtId="1" fontId="27" fillId="53" borderId="25" xfId="0" applyNumberFormat="1" applyFont="1" applyFill="1" applyBorder="1" applyAlignment="1">
      <alignment wrapText="1"/>
    </xf>
    <xf numFmtId="0" fontId="27" fillId="53" borderId="25" xfId="0" applyFont="1" applyFill="1" applyBorder="1" applyAlignment="1">
      <alignment wrapText="1"/>
    </xf>
    <xf numFmtId="176" fontId="27" fillId="53" borderId="12" xfId="0" applyNumberFormat="1" applyFon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174" fontId="0" fillId="3" borderId="23" xfId="0" applyNumberFormat="1" applyFont="1" applyFill="1" applyBorder="1" applyAlignment="1">
      <alignment wrapText="1"/>
    </xf>
    <xf numFmtId="1" fontId="0" fillId="3" borderId="23" xfId="0" applyNumberFormat="1" applyFill="1" applyBorder="1" applyAlignment="1">
      <alignment/>
    </xf>
    <xf numFmtId="1" fontId="0" fillId="4" borderId="23" xfId="0" applyNumberFormat="1" applyFont="1" applyFill="1" applyBorder="1" applyAlignment="1">
      <alignment wrapText="1"/>
    </xf>
    <xf numFmtId="1" fontId="18" fillId="44" borderId="19" xfId="0" applyNumberFormat="1" applyFont="1" applyFill="1" applyBorder="1" applyAlignment="1">
      <alignment wrapText="1"/>
    </xf>
    <xf numFmtId="1" fontId="23" fillId="4" borderId="23" xfId="0" applyNumberFormat="1" applyFont="1" applyFill="1" applyBorder="1" applyAlignment="1">
      <alignment wrapText="1"/>
    </xf>
    <xf numFmtId="1" fontId="26" fillId="57" borderId="10" xfId="0" applyNumberFormat="1" applyFont="1" applyFill="1" applyBorder="1" applyAlignment="1">
      <alignment wrapText="1"/>
    </xf>
    <xf numFmtId="1" fontId="26" fillId="58" borderId="12" xfId="0" applyNumberFormat="1" applyFont="1" applyFill="1" applyBorder="1" applyAlignment="1">
      <alignment wrapText="1"/>
    </xf>
    <xf numFmtId="2" fontId="9" fillId="31" borderId="12" xfId="0" applyNumberFormat="1" applyFont="1" applyFill="1" applyBorder="1" applyAlignment="1">
      <alignment wrapText="1"/>
    </xf>
    <xf numFmtId="1" fontId="0" fillId="32" borderId="10" xfId="0" applyNumberFormat="1" applyFill="1" applyBorder="1" applyAlignment="1">
      <alignment wrapText="1"/>
    </xf>
    <xf numFmtId="0" fontId="32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2" fillId="10" borderId="24" xfId="0" applyFont="1" applyFill="1" applyBorder="1" applyAlignment="1">
      <alignment horizontal="center" vertical="center" wrapText="1"/>
    </xf>
    <xf numFmtId="0" fontId="32" fillId="11" borderId="24" xfId="0" applyFont="1" applyFill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center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32" fillId="59" borderId="16" xfId="0" applyFont="1" applyFill="1" applyBorder="1" applyAlignment="1">
      <alignment horizontal="center" vertical="center" wrapText="1"/>
    </xf>
    <xf numFmtId="0" fontId="32" fillId="60" borderId="24" xfId="0" applyFont="1" applyFill="1" applyBorder="1" applyAlignment="1">
      <alignment horizontal="center" vertical="center" wrapText="1"/>
    </xf>
    <xf numFmtId="0" fontId="33" fillId="60" borderId="24" xfId="0" applyFont="1" applyFill="1" applyBorder="1" applyAlignment="1">
      <alignment horizontal="center" vertical="center" wrapText="1"/>
    </xf>
    <xf numFmtId="0" fontId="32" fillId="61" borderId="24" xfId="0" applyFont="1" applyFill="1" applyBorder="1" applyAlignment="1">
      <alignment horizontal="center" vertical="center" wrapText="1"/>
    </xf>
    <xf numFmtId="0" fontId="32" fillId="62" borderId="24" xfId="0" applyFont="1" applyFill="1" applyBorder="1" applyAlignment="1">
      <alignment horizontal="center" vertical="center" wrapText="1"/>
    </xf>
    <xf numFmtId="0" fontId="32" fillId="63" borderId="24" xfId="0" applyFont="1" applyFill="1" applyBorder="1" applyAlignment="1">
      <alignment horizontal="center" vertical="center" wrapText="1"/>
    </xf>
    <xf numFmtId="0" fontId="32" fillId="64" borderId="24" xfId="0" applyFont="1" applyFill="1" applyBorder="1" applyAlignment="1">
      <alignment horizontal="center" vertical="center" wrapText="1"/>
    </xf>
    <xf numFmtId="0" fontId="32" fillId="65" borderId="12" xfId="0" applyFont="1" applyFill="1" applyBorder="1" applyAlignment="1">
      <alignment horizontal="center" vertical="center" wrapText="1"/>
    </xf>
    <xf numFmtId="0" fontId="32" fillId="28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172" fontId="32" fillId="10" borderId="12" xfId="0" applyNumberFormat="1" applyFont="1" applyFill="1" applyBorder="1" applyAlignment="1">
      <alignment horizontal="center" vertical="center" wrapText="1"/>
    </xf>
    <xf numFmtId="172" fontId="32" fillId="11" borderId="12" xfId="0" applyNumberFormat="1" applyFont="1" applyFill="1" applyBorder="1" applyAlignment="1">
      <alignment horizontal="center" vertical="center" wrapText="1"/>
    </xf>
    <xf numFmtId="172" fontId="32" fillId="5" borderId="12" xfId="0" applyNumberFormat="1" applyFont="1" applyFill="1" applyBorder="1" applyAlignment="1">
      <alignment horizontal="center" vertical="center" wrapText="1"/>
    </xf>
    <xf numFmtId="172" fontId="32" fillId="8" borderId="12" xfId="0" applyNumberFormat="1" applyFont="1" applyFill="1" applyBorder="1" applyAlignment="1">
      <alignment horizontal="center" vertical="center" wrapText="1"/>
    </xf>
    <xf numFmtId="0" fontId="32" fillId="60" borderId="12" xfId="0" applyFont="1" applyFill="1" applyBorder="1" applyAlignment="1">
      <alignment horizontal="center" vertical="center" wrapText="1"/>
    </xf>
    <xf numFmtId="172" fontId="32" fillId="60" borderId="12" xfId="0" applyNumberFormat="1" applyFont="1" applyFill="1" applyBorder="1" applyAlignment="1">
      <alignment horizontal="center" vertical="center" wrapText="1"/>
    </xf>
    <xf numFmtId="172" fontId="32" fillId="66" borderId="12" xfId="0" applyNumberFormat="1" applyFont="1" applyFill="1" applyBorder="1" applyAlignment="1">
      <alignment horizontal="center" vertical="center" wrapText="1"/>
    </xf>
    <xf numFmtId="0" fontId="32" fillId="60" borderId="12" xfId="0" applyNumberFormat="1" applyFont="1" applyFill="1" applyBorder="1" applyAlignment="1">
      <alignment horizontal="center" vertical="center" wrapText="1"/>
    </xf>
    <xf numFmtId="1" fontId="32" fillId="67" borderId="12" xfId="0" applyNumberFormat="1" applyFont="1" applyFill="1" applyBorder="1" applyAlignment="1">
      <alignment horizontal="center" vertical="center"/>
    </xf>
    <xf numFmtId="1" fontId="32" fillId="67" borderId="12" xfId="0" applyNumberFormat="1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72" fontId="32" fillId="64" borderId="12" xfId="0" applyNumberFormat="1" applyFont="1" applyFill="1" applyBorder="1" applyAlignment="1">
      <alignment horizontal="center" vertical="center" wrapText="1"/>
    </xf>
    <xf numFmtId="172" fontId="32" fillId="68" borderId="12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72" fontId="30" fillId="10" borderId="12" xfId="0" applyNumberFormat="1" applyFont="1" applyFill="1" applyBorder="1" applyAlignment="1">
      <alignment horizontal="center" vertical="center" wrapText="1"/>
    </xf>
    <xf numFmtId="172" fontId="30" fillId="11" borderId="12" xfId="0" applyNumberFormat="1" applyFont="1" applyFill="1" applyBorder="1" applyAlignment="1">
      <alignment horizontal="center" vertical="center" wrapText="1"/>
    </xf>
    <xf numFmtId="172" fontId="30" fillId="5" borderId="12" xfId="0" applyNumberFormat="1" applyFont="1" applyFill="1" applyBorder="1" applyAlignment="1">
      <alignment horizontal="center" vertical="center" wrapText="1"/>
    </xf>
    <xf numFmtId="172" fontId="30" fillId="8" borderId="12" xfId="0" applyNumberFormat="1" applyFont="1" applyFill="1" applyBorder="1" applyAlignment="1">
      <alignment horizontal="center" vertical="center" wrapText="1"/>
    </xf>
    <xf numFmtId="0" fontId="30" fillId="49" borderId="12" xfId="0" applyFont="1" applyFill="1" applyBorder="1" applyAlignment="1">
      <alignment horizontal="center" vertical="center" wrapText="1"/>
    </xf>
    <xf numFmtId="172" fontId="30" fillId="49" borderId="12" xfId="0" applyNumberFormat="1" applyFont="1" applyFill="1" applyBorder="1" applyAlignment="1">
      <alignment horizontal="center" vertical="center" wrapText="1"/>
    </xf>
    <xf numFmtId="0" fontId="30" fillId="49" borderId="12" xfId="0" applyNumberFormat="1" applyFont="1" applyFill="1" applyBorder="1" applyAlignment="1">
      <alignment horizontal="center" vertical="center" wrapText="1"/>
    </xf>
    <xf numFmtId="1" fontId="32" fillId="49" borderId="12" xfId="0" applyNumberFormat="1" applyFont="1" applyFill="1" applyBorder="1" applyAlignment="1">
      <alignment horizontal="center" vertical="center"/>
    </xf>
    <xf numFmtId="1" fontId="30" fillId="49" borderId="12" xfId="0" applyNumberFormat="1" applyFont="1" applyFill="1" applyBorder="1" applyAlignment="1">
      <alignment horizontal="center" vertical="center" wrapText="1"/>
    </xf>
    <xf numFmtId="1" fontId="30" fillId="49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1" fillId="49" borderId="12" xfId="0" applyFont="1" applyFill="1" applyBorder="1" applyAlignment="1">
      <alignment horizontal="center" vertical="center" wrapText="1"/>
    </xf>
    <xf numFmtId="0" fontId="30" fillId="49" borderId="12" xfId="0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 wrapText="1"/>
    </xf>
    <xf numFmtId="0" fontId="32" fillId="11" borderId="12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32" fillId="41" borderId="12" xfId="0" applyFont="1" applyFill="1" applyBorder="1" applyAlignment="1">
      <alignment horizontal="center" vertical="center" wrapText="1"/>
    </xf>
    <xf numFmtId="0" fontId="30" fillId="53" borderId="12" xfId="0" applyFont="1" applyFill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67" borderId="12" xfId="0" applyFont="1" applyFill="1" applyBorder="1" applyAlignment="1">
      <alignment horizontal="center" vertical="center" wrapText="1"/>
    </xf>
    <xf numFmtId="0" fontId="32" fillId="69" borderId="12" xfId="0" applyFont="1" applyFill="1" applyBorder="1" applyAlignment="1">
      <alignment horizontal="center" vertical="center" wrapText="1"/>
    </xf>
    <xf numFmtId="0" fontId="32" fillId="59" borderId="12" xfId="0" applyFont="1" applyFill="1" applyBorder="1" applyAlignment="1">
      <alignment horizontal="center" vertical="center" wrapText="1"/>
    </xf>
    <xf numFmtId="0" fontId="32" fillId="70" borderId="12" xfId="0" applyFont="1" applyFill="1" applyBorder="1" applyAlignment="1">
      <alignment horizontal="center" vertical="center" wrapText="1"/>
    </xf>
    <xf numFmtId="0" fontId="32" fillId="71" borderId="12" xfId="0" applyFont="1" applyFill="1" applyBorder="1" applyAlignment="1">
      <alignment horizontal="center" vertical="center" wrapText="1"/>
    </xf>
    <xf numFmtId="0" fontId="32" fillId="72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0" fontId="32" fillId="59" borderId="12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2" fontId="32" fillId="48" borderId="12" xfId="0" applyNumberFormat="1" applyFont="1" applyFill="1" applyBorder="1" applyAlignment="1">
      <alignment horizontal="center" vertical="center"/>
    </xf>
    <xf numFmtId="174" fontId="26" fillId="73" borderId="12" xfId="0" applyNumberFormat="1" applyFont="1" applyFill="1" applyBorder="1" applyAlignment="1">
      <alignment wrapText="1"/>
    </xf>
    <xf numFmtId="174" fontId="26" fillId="73" borderId="12" xfId="0" applyNumberFormat="1" applyFont="1" applyFill="1" applyBorder="1" applyAlignment="1">
      <alignment wrapText="1"/>
    </xf>
    <xf numFmtId="0" fontId="30" fillId="48" borderId="12" xfId="0" applyFont="1" applyFill="1" applyBorder="1" applyAlignment="1">
      <alignment horizontal="center" vertical="center"/>
    </xf>
    <xf numFmtId="1" fontId="32" fillId="48" borderId="12" xfId="0" applyNumberFormat="1" applyFont="1" applyFill="1" applyBorder="1" applyAlignment="1">
      <alignment horizontal="center" vertical="center"/>
    </xf>
    <xf numFmtId="1" fontId="30" fillId="55" borderId="12" xfId="0" applyNumberFormat="1" applyFont="1" applyFill="1" applyBorder="1" applyAlignment="1">
      <alignment horizontal="center" vertical="center"/>
    </xf>
    <xf numFmtId="0" fontId="32" fillId="48" borderId="12" xfId="0" applyFont="1" applyFill="1" applyBorder="1" applyAlignment="1">
      <alignment horizontal="center" vertical="center"/>
    </xf>
    <xf numFmtId="0" fontId="30" fillId="55" borderId="12" xfId="0" applyFont="1" applyFill="1" applyBorder="1" applyAlignment="1">
      <alignment horizontal="center" vertical="center"/>
    </xf>
    <xf numFmtId="1" fontId="30" fillId="48" borderId="12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/>
    </xf>
    <xf numFmtId="1" fontId="27" fillId="55" borderId="19" xfId="0" applyNumberFormat="1" applyFont="1" applyFill="1" applyBorder="1" applyAlignment="1">
      <alignment wrapText="1"/>
    </xf>
    <xf numFmtId="1" fontId="27" fillId="48" borderId="19" xfId="0" applyNumberFormat="1" applyFont="1" applyFill="1" applyBorder="1" applyAlignment="1">
      <alignment wrapText="1"/>
    </xf>
    <xf numFmtId="1" fontId="27" fillId="48" borderId="11" xfId="0" applyNumberFormat="1" applyFont="1" applyFill="1" applyBorder="1" applyAlignment="1">
      <alignment wrapText="1"/>
    </xf>
    <xf numFmtId="0" fontId="27" fillId="48" borderId="19" xfId="0" applyFont="1" applyFill="1" applyBorder="1" applyAlignment="1">
      <alignment horizontal="right" wrapText="1"/>
    </xf>
    <xf numFmtId="1" fontId="27" fillId="48" borderId="19" xfId="0" applyNumberFormat="1" applyFont="1" applyFill="1" applyBorder="1" applyAlignment="1">
      <alignment horizontal="right" wrapText="1"/>
    </xf>
    <xf numFmtId="1" fontId="26" fillId="7" borderId="23" xfId="0" applyNumberFormat="1" applyFont="1" applyFill="1" applyBorder="1" applyAlignment="1">
      <alignment wrapText="1"/>
    </xf>
    <xf numFmtId="1" fontId="26" fillId="7" borderId="10" xfId="0" applyNumberFormat="1" applyFont="1" applyFill="1" applyBorder="1" applyAlignment="1">
      <alignment wrapText="1"/>
    </xf>
    <xf numFmtId="0" fontId="26" fillId="7" borderId="10" xfId="0" applyFont="1" applyFill="1" applyBorder="1" applyAlignment="1">
      <alignment wrapText="1"/>
    </xf>
    <xf numFmtId="0" fontId="0" fillId="74" borderId="26" xfId="0" applyFont="1" applyFill="1" applyBorder="1" applyAlignment="1">
      <alignment wrapText="1"/>
    </xf>
    <xf numFmtId="0" fontId="0" fillId="74" borderId="12" xfId="0" applyFont="1" applyFill="1" applyBorder="1" applyAlignment="1">
      <alignment wrapText="1"/>
    </xf>
    <xf numFmtId="1" fontId="0" fillId="74" borderId="12" xfId="0" applyNumberFormat="1" applyFont="1" applyFill="1" applyBorder="1" applyAlignment="1">
      <alignment wrapText="1"/>
    </xf>
    <xf numFmtId="174" fontId="0" fillId="74" borderId="12" xfId="0" applyNumberFormat="1" applyFont="1" applyFill="1" applyBorder="1" applyAlignment="1">
      <alignment wrapText="1"/>
    </xf>
    <xf numFmtId="0" fontId="0" fillId="8" borderId="23" xfId="0" applyFill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74" borderId="12" xfId="0" applyFont="1" applyFill="1" applyBorder="1" applyAlignment="1">
      <alignment wrapText="1"/>
    </xf>
    <xf numFmtId="1" fontId="43" fillId="74" borderId="12" xfId="0" applyNumberFormat="1" applyFont="1" applyFill="1" applyBorder="1" applyAlignment="1">
      <alignment wrapText="1"/>
    </xf>
    <xf numFmtId="174" fontId="43" fillId="74" borderId="12" xfId="0" applyNumberFormat="1" applyFont="1" applyFill="1" applyBorder="1" applyAlignment="1">
      <alignment wrapText="1"/>
    </xf>
    <xf numFmtId="0" fontId="43" fillId="75" borderId="12" xfId="0" applyFont="1" applyFill="1" applyBorder="1" applyAlignment="1">
      <alignment wrapText="1"/>
    </xf>
    <xf numFmtId="1" fontId="43" fillId="75" borderId="12" xfId="0" applyNumberFormat="1" applyFont="1" applyFill="1" applyBorder="1" applyAlignment="1">
      <alignment wrapText="1"/>
    </xf>
    <xf numFmtId="0" fontId="43" fillId="74" borderId="26" xfId="0" applyFont="1" applyFill="1" applyBorder="1" applyAlignment="1">
      <alignment wrapText="1"/>
    </xf>
    <xf numFmtId="0" fontId="43" fillId="75" borderId="26" xfId="0" applyFont="1" applyFill="1" applyBorder="1" applyAlignment="1">
      <alignment wrapText="1"/>
    </xf>
    <xf numFmtId="1" fontId="0" fillId="30" borderId="0" xfId="0" applyNumberFormat="1" applyFont="1" applyFill="1" applyBorder="1" applyAlignment="1">
      <alignment wrapText="1"/>
    </xf>
    <xf numFmtId="1" fontId="0" fillId="25" borderId="0" xfId="0" applyNumberFormat="1" applyFont="1" applyFill="1" applyBorder="1" applyAlignment="1">
      <alignment wrapText="1"/>
    </xf>
    <xf numFmtId="0" fontId="29" fillId="67" borderId="12" xfId="0" applyFont="1" applyFill="1" applyBorder="1" applyAlignment="1">
      <alignment horizontal="center" vertical="center" wrapText="1"/>
    </xf>
    <xf numFmtId="0" fontId="32" fillId="71" borderId="12" xfId="0" applyFont="1" applyFill="1" applyBorder="1" applyAlignment="1">
      <alignment horizontal="center" vertical="center" wrapText="1"/>
    </xf>
    <xf numFmtId="0" fontId="32" fillId="72" borderId="12" xfId="0" applyFont="1" applyFill="1" applyBorder="1" applyAlignment="1">
      <alignment horizontal="center" vertical="center"/>
    </xf>
    <xf numFmtId="0" fontId="29" fillId="72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top" wrapText="1"/>
    </xf>
    <xf numFmtId="0" fontId="29" fillId="67" borderId="12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35" fillId="0" borderId="21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172" fontId="32" fillId="0" borderId="12" xfId="0" applyNumberFormat="1" applyFont="1" applyBorder="1" applyAlignment="1">
      <alignment horizontal="center" vertical="center" wrapText="1"/>
    </xf>
    <xf numFmtId="0" fontId="26" fillId="76" borderId="12" xfId="0" applyFont="1" applyFill="1" applyBorder="1" applyAlignment="1">
      <alignment wrapText="1"/>
    </xf>
    <xf numFmtId="1" fontId="26" fillId="75" borderId="26" xfId="0" applyNumberFormat="1" applyFont="1" applyFill="1" applyBorder="1" applyAlignment="1">
      <alignment wrapText="1"/>
    </xf>
    <xf numFmtId="1" fontId="26" fillId="75" borderId="29" xfId="0" applyNumberFormat="1" applyFont="1" applyFill="1" applyBorder="1" applyAlignment="1">
      <alignment wrapText="1"/>
    </xf>
    <xf numFmtId="0" fontId="26" fillId="39" borderId="12" xfId="0" applyFont="1" applyFill="1" applyBorder="1" applyAlignment="1">
      <alignment wrapText="1"/>
    </xf>
    <xf numFmtId="1" fontId="26" fillId="41" borderId="12" xfId="0" applyNumberFormat="1" applyFont="1" applyFill="1" applyBorder="1" applyAlignment="1">
      <alignment wrapText="1"/>
    </xf>
    <xf numFmtId="0" fontId="26" fillId="41" borderId="12" xfId="0" applyFont="1" applyFill="1" applyBorder="1" applyAlignment="1">
      <alignment wrapText="1"/>
    </xf>
    <xf numFmtId="0" fontId="26" fillId="34" borderId="12" xfId="0" applyFont="1" applyFill="1" applyBorder="1" applyAlignment="1">
      <alignment wrapText="1"/>
    </xf>
    <xf numFmtId="1" fontId="26" fillId="77" borderId="10" xfId="0" applyNumberFormat="1" applyFont="1" applyFill="1" applyBorder="1" applyAlignment="1">
      <alignment wrapText="1"/>
    </xf>
    <xf numFmtId="0" fontId="0" fillId="76" borderId="12" xfId="0" applyFill="1" applyBorder="1" applyAlignment="1">
      <alignment wrapText="1"/>
    </xf>
    <xf numFmtId="1" fontId="26" fillId="76" borderId="12" xfId="0" applyNumberFormat="1" applyFont="1" applyFill="1" applyBorder="1" applyAlignment="1">
      <alignment wrapText="1"/>
    </xf>
    <xf numFmtId="1" fontId="26" fillId="78" borderId="12" xfId="0" applyNumberFormat="1" applyFont="1" applyFill="1" applyBorder="1" applyAlignment="1">
      <alignment wrapText="1"/>
    </xf>
    <xf numFmtId="1" fontId="0" fillId="75" borderId="26" xfId="0" applyNumberFormat="1" applyFont="1" applyFill="1" applyBorder="1" applyAlignment="1">
      <alignment wrapText="1"/>
    </xf>
    <xf numFmtId="0" fontId="0" fillId="75" borderId="26" xfId="0" applyFont="1" applyFill="1" applyBorder="1" applyAlignment="1">
      <alignment wrapText="1"/>
    </xf>
    <xf numFmtId="1" fontId="0" fillId="75" borderId="29" xfId="0" applyNumberFormat="1" applyFont="1" applyFill="1" applyBorder="1" applyAlignment="1">
      <alignment wrapText="1"/>
    </xf>
    <xf numFmtId="174" fontId="43" fillId="74" borderId="26" xfId="0" applyNumberFormat="1" applyFont="1" applyFill="1" applyBorder="1" applyAlignment="1">
      <alignment wrapText="1"/>
    </xf>
    <xf numFmtId="0" fontId="32" fillId="79" borderId="12" xfId="0" applyFont="1" applyFill="1" applyBorder="1" applyAlignment="1">
      <alignment horizontal="center" vertical="center" wrapText="1"/>
    </xf>
    <xf numFmtId="172" fontId="32" fillId="80" borderId="12" xfId="0" applyNumberFormat="1" applyFont="1" applyFill="1" applyBorder="1" applyAlignment="1">
      <alignment horizontal="center" vertical="center"/>
    </xf>
    <xf numFmtId="172" fontId="32" fillId="49" borderId="12" xfId="0" applyNumberFormat="1" applyFont="1" applyFill="1" applyBorder="1" applyAlignment="1">
      <alignment horizontal="center" vertical="center"/>
    </xf>
    <xf numFmtId="0" fontId="32" fillId="81" borderId="12" xfId="0" applyFont="1" applyFill="1" applyBorder="1" applyAlignment="1">
      <alignment horizontal="center" vertical="center" wrapText="1"/>
    </xf>
    <xf numFmtId="1" fontId="32" fillId="72" borderId="12" xfId="0" applyNumberFormat="1" applyFont="1" applyFill="1" applyBorder="1" applyAlignment="1">
      <alignment horizontal="center" vertical="center"/>
    </xf>
    <xf numFmtId="1" fontId="32" fillId="55" borderId="12" xfId="0" applyNumberFormat="1" applyFont="1" applyFill="1" applyBorder="1" applyAlignment="1">
      <alignment horizontal="center" vertical="center"/>
    </xf>
    <xf numFmtId="0" fontId="32" fillId="49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0" fontId="27" fillId="31" borderId="17" xfId="0" applyFont="1" applyFill="1" applyBorder="1" applyAlignment="1">
      <alignment wrapText="1"/>
    </xf>
    <xf numFmtId="2" fontId="26" fillId="73" borderId="17" xfId="0" applyNumberFormat="1" applyFont="1" applyFill="1" applyBorder="1" applyAlignment="1">
      <alignment/>
    </xf>
    <xf numFmtId="2" fontId="27" fillId="42" borderId="17" xfId="0" applyNumberFormat="1" applyFont="1" applyFill="1" applyBorder="1" applyAlignment="1">
      <alignment/>
    </xf>
    <xf numFmtId="2" fontId="26" fillId="42" borderId="17" xfId="0" applyNumberFormat="1" applyFont="1" applyFill="1" applyBorder="1" applyAlignment="1">
      <alignment/>
    </xf>
    <xf numFmtId="2" fontId="27" fillId="53" borderId="17" xfId="0" applyNumberFormat="1" applyFont="1" applyFill="1" applyBorder="1" applyAlignment="1">
      <alignment wrapText="1"/>
    </xf>
    <xf numFmtId="0" fontId="29" fillId="24" borderId="23" xfId="0" applyFont="1" applyFill="1" applyBorder="1" applyAlignment="1">
      <alignment horizontal="left" vertical="top" wrapText="1"/>
    </xf>
    <xf numFmtId="1" fontId="0" fillId="4" borderId="30" xfId="0" applyNumberFormat="1" applyFont="1" applyFill="1" applyBorder="1" applyAlignment="1">
      <alignment wrapText="1"/>
    </xf>
    <xf numFmtId="1" fontId="0" fillId="41" borderId="23" xfId="0" applyNumberFormat="1" applyFill="1" applyBorder="1" applyAlignment="1">
      <alignment wrapText="1"/>
    </xf>
    <xf numFmtId="0" fontId="29" fillId="67" borderId="12" xfId="0" applyFont="1" applyFill="1" applyBorder="1" applyAlignment="1">
      <alignment horizontal="left" vertical="top" wrapText="1"/>
    </xf>
    <xf numFmtId="0" fontId="29" fillId="59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" fontId="32" fillId="80" borderId="12" xfId="0" applyNumberFormat="1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wrapText="1"/>
    </xf>
    <xf numFmtId="1" fontId="26" fillId="7" borderId="12" xfId="0" applyNumberFormat="1" applyFont="1" applyFill="1" applyBorder="1" applyAlignment="1">
      <alignment wrapText="1"/>
    </xf>
    <xf numFmtId="0" fontId="26" fillId="4" borderId="12" xfId="0" applyFont="1" applyFill="1" applyBorder="1" applyAlignment="1">
      <alignment wrapText="1"/>
    </xf>
    <xf numFmtId="0" fontId="26" fillId="82" borderId="12" xfId="0" applyFont="1" applyFill="1" applyBorder="1" applyAlignment="1">
      <alignment wrapText="1"/>
    </xf>
    <xf numFmtId="1" fontId="26" fillId="83" borderId="12" xfId="0" applyNumberFormat="1" applyFont="1" applyFill="1" applyBorder="1" applyAlignment="1">
      <alignment wrapText="1"/>
    </xf>
    <xf numFmtId="1" fontId="26" fillId="82" borderId="12" xfId="0" applyNumberFormat="1" applyFont="1" applyFill="1" applyBorder="1" applyAlignment="1">
      <alignment wrapText="1"/>
    </xf>
    <xf numFmtId="0" fontId="26" fillId="83" borderId="12" xfId="0" applyFont="1" applyFill="1" applyBorder="1" applyAlignment="1">
      <alignment wrapText="1"/>
    </xf>
    <xf numFmtId="1" fontId="26" fillId="82" borderId="23" xfId="0" applyNumberFormat="1" applyFont="1" applyFill="1" applyBorder="1" applyAlignment="1">
      <alignment wrapText="1"/>
    </xf>
    <xf numFmtId="1" fontId="0" fillId="32" borderId="0" xfId="0" applyNumberFormat="1" applyFont="1" applyFill="1" applyBorder="1" applyAlignment="1">
      <alignment wrapText="1"/>
    </xf>
    <xf numFmtId="1" fontId="0" fillId="29" borderId="0" xfId="0" applyNumberFormat="1" applyFont="1" applyFill="1" applyBorder="1" applyAlignment="1">
      <alignment wrapText="1"/>
    </xf>
    <xf numFmtId="1" fontId="26" fillId="78" borderId="11" xfId="0" applyNumberFormat="1" applyFont="1" applyFill="1" applyBorder="1" applyAlignment="1">
      <alignment wrapText="1"/>
    </xf>
    <xf numFmtId="0" fontId="29" fillId="67" borderId="0" xfId="0" applyFont="1" applyFill="1" applyBorder="1" applyAlignment="1">
      <alignment horizontal="left" vertical="top" wrapText="1"/>
    </xf>
    <xf numFmtId="0" fontId="0" fillId="29" borderId="10" xfId="0" applyFont="1" applyFill="1" applyBorder="1" applyAlignment="1">
      <alignment wrapText="1"/>
    </xf>
    <xf numFmtId="174" fontId="0" fillId="30" borderId="10" xfId="0" applyNumberFormat="1" applyFont="1" applyFill="1" applyBorder="1" applyAlignment="1">
      <alignment wrapText="1"/>
    </xf>
    <xf numFmtId="1" fontId="0" fillId="74" borderId="26" xfId="0" applyNumberFormat="1" applyFont="1" applyFill="1" applyBorder="1" applyAlignment="1">
      <alignment wrapText="1"/>
    </xf>
    <xf numFmtId="174" fontId="0" fillId="74" borderId="26" xfId="0" applyNumberFormat="1" applyFont="1" applyFill="1" applyBorder="1" applyAlignment="1">
      <alignment wrapText="1"/>
    </xf>
    <xf numFmtId="1" fontId="0" fillId="77" borderId="10" xfId="0" applyNumberFormat="1" applyFont="1" applyFill="1" applyBorder="1" applyAlignment="1">
      <alignment wrapText="1"/>
    </xf>
    <xf numFmtId="1" fontId="0" fillId="57" borderId="10" xfId="0" applyNumberFormat="1" applyFont="1" applyFill="1" applyBorder="1" applyAlignment="1">
      <alignment wrapText="1"/>
    </xf>
    <xf numFmtId="1" fontId="0" fillId="7" borderId="10" xfId="0" applyNumberFormat="1" applyFill="1" applyBorder="1" applyAlignment="1">
      <alignment wrapText="1"/>
    </xf>
    <xf numFmtId="0" fontId="26" fillId="39" borderId="12" xfId="0" applyFont="1" applyFill="1" applyBorder="1" applyAlignment="1">
      <alignment wrapText="1"/>
    </xf>
    <xf numFmtId="1" fontId="26" fillId="39" borderId="12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top" wrapText="1"/>
    </xf>
    <xf numFmtId="0" fontId="0" fillId="84" borderId="12" xfId="0" applyFill="1" applyBorder="1" applyAlignment="1">
      <alignment wrapText="1"/>
    </xf>
    <xf numFmtId="1" fontId="0" fillId="39" borderId="0" xfId="0" applyNumberFormat="1" applyFill="1" applyBorder="1" applyAlignment="1">
      <alignment wrapText="1"/>
    </xf>
    <xf numFmtId="1" fontId="0" fillId="39" borderId="11" xfId="0" applyNumberFormat="1" applyFill="1" applyBorder="1" applyAlignment="1">
      <alignment wrapText="1"/>
    </xf>
    <xf numFmtId="1" fontId="23" fillId="39" borderId="12" xfId="0" applyNumberFormat="1" applyFont="1" applyFill="1" applyBorder="1" applyAlignment="1">
      <alignment wrapText="1"/>
    </xf>
    <xf numFmtId="0" fontId="23" fillId="39" borderId="12" xfId="0" applyFont="1" applyFill="1" applyBorder="1" applyAlignment="1">
      <alignment wrapText="1"/>
    </xf>
    <xf numFmtId="0" fontId="32" fillId="59" borderId="12" xfId="0" applyFont="1" applyFill="1" applyBorder="1" applyAlignment="1">
      <alignment horizontal="center" vertical="center"/>
    </xf>
    <xf numFmtId="1" fontId="0" fillId="41" borderId="0" xfId="0" applyNumberFormat="1" applyFont="1" applyFill="1" applyBorder="1" applyAlignment="1">
      <alignment wrapText="1"/>
    </xf>
    <xf numFmtId="0" fontId="0" fillId="41" borderId="13" xfId="0" applyFill="1" applyBorder="1" applyAlignment="1">
      <alignment wrapText="1"/>
    </xf>
    <xf numFmtId="1" fontId="0" fillId="39" borderId="12" xfId="0" applyNumberFormat="1" applyFill="1" applyBorder="1" applyAlignment="1">
      <alignment wrapText="1"/>
    </xf>
    <xf numFmtId="0" fontId="0" fillId="39" borderId="12" xfId="0" applyFill="1" applyBorder="1" applyAlignment="1">
      <alignment wrapText="1"/>
    </xf>
    <xf numFmtId="0" fontId="0" fillId="41" borderId="12" xfId="0" applyFill="1" applyBorder="1" applyAlignment="1">
      <alignment wrapText="1"/>
    </xf>
    <xf numFmtId="1" fontId="0" fillId="41" borderId="12" xfId="0" applyNumberFormat="1" applyFill="1" applyBorder="1" applyAlignment="1">
      <alignment wrapText="1"/>
    </xf>
    <xf numFmtId="1" fontId="26" fillId="85" borderId="12" xfId="0" applyNumberFormat="1" applyFont="1" applyFill="1" applyBorder="1" applyAlignment="1">
      <alignment wrapText="1"/>
    </xf>
    <xf numFmtId="0" fontId="26" fillId="7" borderId="23" xfId="0" applyFont="1" applyFill="1" applyBorder="1" applyAlignment="1">
      <alignment wrapText="1"/>
    </xf>
    <xf numFmtId="1" fontId="26" fillId="86" borderId="12" xfId="0" applyNumberFormat="1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1" fontId="26" fillId="85" borderId="12" xfId="0" applyNumberFormat="1" applyFont="1" applyFill="1" applyBorder="1" applyAlignment="1">
      <alignment wrapText="1"/>
    </xf>
    <xf numFmtId="0" fontId="43" fillId="74" borderId="12" xfId="0" applyFont="1" applyFill="1" applyBorder="1" applyAlignment="1">
      <alignment wrapText="1"/>
    </xf>
    <xf numFmtId="1" fontId="43" fillId="74" borderId="12" xfId="0" applyNumberFormat="1" applyFont="1" applyFill="1" applyBorder="1" applyAlignment="1">
      <alignment wrapText="1"/>
    </xf>
    <xf numFmtId="1" fontId="26" fillId="86" borderId="12" xfId="0" applyNumberFormat="1" applyFont="1" applyFill="1" applyBorder="1" applyAlignment="1">
      <alignment wrapText="1"/>
    </xf>
    <xf numFmtId="1" fontId="26" fillId="86" borderId="12" xfId="0" applyNumberFormat="1" applyFont="1" applyFill="1" applyBorder="1" applyAlignment="1">
      <alignment wrapText="1"/>
    </xf>
    <xf numFmtId="172" fontId="32" fillId="49" borderId="12" xfId="0" applyNumberFormat="1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wrapText="1"/>
    </xf>
    <xf numFmtId="1" fontId="26" fillId="87" borderId="12" xfId="0" applyNumberFormat="1" applyFont="1" applyFill="1" applyBorder="1" applyAlignment="1">
      <alignment wrapText="1"/>
    </xf>
    <xf numFmtId="1" fontId="26" fillId="88" borderId="12" xfId="0" applyNumberFormat="1" applyFont="1" applyFill="1" applyBorder="1" applyAlignment="1">
      <alignment wrapText="1"/>
    </xf>
    <xf numFmtId="1" fontId="26" fillId="89" borderId="12" xfId="0" applyNumberFormat="1" applyFont="1" applyFill="1" applyBorder="1" applyAlignment="1">
      <alignment wrapText="1"/>
    </xf>
    <xf numFmtId="0" fontId="26" fillId="89" borderId="12" xfId="0" applyFont="1" applyFill="1" applyBorder="1" applyAlignment="1">
      <alignment wrapText="1"/>
    </xf>
    <xf numFmtId="0" fontId="26" fillId="8" borderId="23" xfId="0" applyFont="1" applyFill="1" applyBorder="1" applyAlignment="1">
      <alignment wrapText="1"/>
    </xf>
    <xf numFmtId="0" fontId="26" fillId="39" borderId="12" xfId="0" applyFont="1" applyFill="1" applyBorder="1" applyAlignment="1">
      <alignment wrapText="1"/>
    </xf>
    <xf numFmtId="1" fontId="26" fillId="41" borderId="12" xfId="0" applyNumberFormat="1" applyFont="1" applyFill="1" applyBorder="1" applyAlignment="1">
      <alignment wrapText="1"/>
    </xf>
    <xf numFmtId="0" fontId="26" fillId="41" borderId="12" xfId="0" applyFont="1" applyFill="1" applyBorder="1" applyAlignment="1">
      <alignment wrapText="1"/>
    </xf>
    <xf numFmtId="1" fontId="26" fillId="39" borderId="12" xfId="0" applyNumberFormat="1" applyFont="1" applyFill="1" applyBorder="1" applyAlignment="1">
      <alignment wrapText="1"/>
    </xf>
    <xf numFmtId="0" fontId="26" fillId="82" borderId="12" xfId="0" applyFont="1" applyFill="1" applyBorder="1" applyAlignment="1">
      <alignment wrapText="1"/>
    </xf>
    <xf numFmtId="1" fontId="26" fillId="83" borderId="12" xfId="0" applyNumberFormat="1" applyFont="1" applyFill="1" applyBorder="1" applyAlignment="1">
      <alignment wrapText="1"/>
    </xf>
    <xf numFmtId="1" fontId="26" fillId="82" borderId="12" xfId="0" applyNumberFormat="1" applyFont="1" applyFill="1" applyBorder="1" applyAlignment="1">
      <alignment wrapText="1"/>
    </xf>
    <xf numFmtId="0" fontId="26" fillId="83" borderId="12" xfId="0" applyFont="1" applyFill="1" applyBorder="1" applyAlignment="1">
      <alignment wrapText="1"/>
    </xf>
    <xf numFmtId="1" fontId="26" fillId="82" borderId="23" xfId="0" applyNumberFormat="1" applyFont="1" applyFill="1" applyBorder="1" applyAlignment="1">
      <alignment wrapText="1"/>
    </xf>
    <xf numFmtId="1" fontId="26" fillId="41" borderId="12" xfId="0" applyNumberFormat="1" applyFont="1" applyFill="1" applyBorder="1" applyAlignment="1">
      <alignment wrapText="1"/>
    </xf>
    <xf numFmtId="0" fontId="26" fillId="41" borderId="12" xfId="0" applyFont="1" applyFill="1" applyBorder="1" applyAlignment="1">
      <alignment wrapText="1"/>
    </xf>
    <xf numFmtId="1" fontId="26" fillId="39" borderId="12" xfId="0" applyNumberFormat="1" applyFont="1" applyFill="1" applyBorder="1" applyAlignment="1">
      <alignment wrapText="1"/>
    </xf>
    <xf numFmtId="1" fontId="26" fillId="83" borderId="12" xfId="0" applyNumberFormat="1" applyFont="1" applyFill="1" applyBorder="1" applyAlignment="1">
      <alignment wrapText="1"/>
    </xf>
    <xf numFmtId="1" fontId="26" fillId="57" borderId="10" xfId="0" applyNumberFormat="1" applyFont="1" applyFill="1" applyBorder="1" applyAlignment="1">
      <alignment wrapText="1"/>
    </xf>
    <xf numFmtId="1" fontId="26" fillId="77" borderId="10" xfId="0" applyNumberFormat="1" applyFont="1" applyFill="1" applyBorder="1" applyAlignment="1">
      <alignment wrapText="1"/>
    </xf>
    <xf numFmtId="0" fontId="26" fillId="7" borderId="2" xfId="0" applyFont="1" applyFill="1" applyBorder="1" applyAlignment="1">
      <alignment wrapText="1"/>
    </xf>
    <xf numFmtId="0" fontId="43" fillId="90" borderId="31" xfId="0" applyFont="1" applyFill="1" applyBorder="1" applyAlignment="1">
      <alignment wrapText="1"/>
    </xf>
    <xf numFmtId="0" fontId="43" fillId="91" borderId="31" xfId="0" applyFont="1" applyFill="1" applyBorder="1" applyAlignment="1">
      <alignment wrapText="1"/>
    </xf>
    <xf numFmtId="0" fontId="28" fillId="92" borderId="31" xfId="0" applyFont="1" applyFill="1" applyBorder="1" applyAlignment="1">
      <alignment wrapText="1"/>
    </xf>
    <xf numFmtId="0" fontId="44" fillId="75" borderId="26" xfId="0" applyFont="1" applyFill="1" applyBorder="1" applyAlignment="1">
      <alignment wrapText="1"/>
    </xf>
    <xf numFmtId="0" fontId="44" fillId="75" borderId="29" xfId="0" applyFont="1" applyFill="1" applyBorder="1" applyAlignment="1">
      <alignment wrapText="1"/>
    </xf>
    <xf numFmtId="0" fontId="28" fillId="4" borderId="10" xfId="0" applyFont="1" applyFill="1" applyBorder="1" applyAlignment="1">
      <alignment wrapText="1"/>
    </xf>
    <xf numFmtId="0" fontId="43" fillId="90" borderId="32" xfId="0" applyFont="1" applyFill="1" applyBorder="1" applyAlignment="1">
      <alignment wrapText="1"/>
    </xf>
    <xf numFmtId="0" fontId="43" fillId="90" borderId="12" xfId="0" applyFont="1" applyFill="1" applyBorder="1" applyAlignment="1">
      <alignment wrapText="1"/>
    </xf>
    <xf numFmtId="0" fontId="43" fillId="91" borderId="16" xfId="0" applyFont="1" applyFill="1" applyBorder="1" applyAlignment="1">
      <alignment wrapText="1"/>
    </xf>
    <xf numFmtId="0" fontId="43" fillId="75" borderId="29" xfId="0" applyFont="1" applyFill="1" applyBorder="1" applyAlignment="1">
      <alignment wrapText="1"/>
    </xf>
    <xf numFmtId="0" fontId="44" fillId="93" borderId="12" xfId="0" applyFont="1" applyFill="1" applyBorder="1" applyAlignment="1">
      <alignment wrapText="1"/>
    </xf>
    <xf numFmtId="0" fontId="43" fillId="94" borderId="12" xfId="0" applyFont="1" applyFill="1" applyBorder="1" applyAlignment="1">
      <alignment wrapText="1"/>
    </xf>
    <xf numFmtId="0" fontId="43" fillId="93" borderId="12" xfId="0" applyFont="1" applyFill="1" applyBorder="1" applyAlignment="1">
      <alignment wrapText="1"/>
    </xf>
    <xf numFmtId="0" fontId="43" fillId="95" borderId="12" xfId="0" applyFont="1" applyFill="1" applyBorder="1" applyAlignment="1">
      <alignment wrapText="1"/>
    </xf>
    <xf numFmtId="0" fontId="43" fillId="96" borderId="12" xfId="0" applyFont="1" applyFill="1" applyBorder="1" applyAlignment="1">
      <alignment wrapText="1"/>
    </xf>
    <xf numFmtId="0" fontId="43" fillId="97" borderId="12" xfId="0" applyFont="1" applyFill="1" applyBorder="1" applyAlignment="1">
      <alignment wrapText="1"/>
    </xf>
    <xf numFmtId="0" fontId="43" fillId="98" borderId="12" xfId="0" applyFont="1" applyFill="1" applyBorder="1" applyAlignment="1">
      <alignment wrapText="1"/>
    </xf>
    <xf numFmtId="0" fontId="44" fillId="97" borderId="12" xfId="0" applyFont="1" applyFill="1" applyBorder="1" applyAlignment="1">
      <alignment wrapText="1"/>
    </xf>
    <xf numFmtId="0" fontId="36" fillId="97" borderId="12" xfId="0" applyFont="1" applyFill="1" applyBorder="1" applyAlignment="1">
      <alignment wrapText="1"/>
    </xf>
    <xf numFmtId="0" fontId="44" fillId="99" borderId="33" xfId="0" applyFont="1" applyFill="1" applyBorder="1" applyAlignment="1">
      <alignment wrapText="1"/>
    </xf>
    <xf numFmtId="0" fontId="43" fillId="84" borderId="33" xfId="0" applyFont="1" applyFill="1" applyBorder="1" applyAlignment="1">
      <alignment wrapText="1"/>
    </xf>
    <xf numFmtId="0" fontId="43" fillId="99" borderId="33" xfId="0" applyFont="1" applyFill="1" applyBorder="1" applyAlignment="1">
      <alignment wrapText="1"/>
    </xf>
    <xf numFmtId="0" fontId="26" fillId="39" borderId="12" xfId="0" applyFont="1" applyFill="1" applyBorder="1" applyAlignment="1">
      <alignment wrapText="1"/>
    </xf>
    <xf numFmtId="1" fontId="26" fillId="39" borderId="12" xfId="0" applyNumberFormat="1" applyFont="1" applyFill="1" applyBorder="1" applyAlignment="1">
      <alignment wrapText="1"/>
    </xf>
    <xf numFmtId="0" fontId="0" fillId="75" borderId="26" xfId="0" applyFont="1" applyFill="1" applyBorder="1" applyAlignment="1">
      <alignment wrapText="1"/>
    </xf>
    <xf numFmtId="1" fontId="0" fillId="4" borderId="34" xfId="0" applyNumberFormat="1" applyFont="1" applyFill="1" applyBorder="1" applyAlignment="1">
      <alignment wrapText="1"/>
    </xf>
    <xf numFmtId="0" fontId="0" fillId="75" borderId="26" xfId="0" applyFont="1" applyFill="1" applyBorder="1" applyAlignment="1">
      <alignment wrapText="1"/>
    </xf>
    <xf numFmtId="0" fontId="0" fillId="100" borderId="33" xfId="0" applyFont="1" applyFill="1" applyBorder="1" applyAlignment="1">
      <alignment wrapText="1"/>
    </xf>
    <xf numFmtId="174" fontId="0" fillId="7" borderId="23" xfId="0" applyNumberFormat="1" applyFont="1" applyFill="1" applyBorder="1" applyAlignment="1">
      <alignment wrapText="1"/>
    </xf>
    <xf numFmtId="1" fontId="0" fillId="101" borderId="33" xfId="0" applyNumberFormat="1" applyFont="1" applyFill="1" applyBorder="1" applyAlignment="1">
      <alignment wrapText="1"/>
    </xf>
    <xf numFmtId="0" fontId="0" fillId="101" borderId="33" xfId="0" applyFont="1" applyFill="1" applyBorder="1" applyAlignment="1">
      <alignment wrapText="1"/>
    </xf>
    <xf numFmtId="0" fontId="0" fillId="29" borderId="12" xfId="0" applyFont="1" applyFill="1" applyBorder="1" applyAlignment="1">
      <alignment wrapText="1"/>
    </xf>
    <xf numFmtId="174" fontId="0" fillId="30" borderId="12" xfId="0" applyNumberFormat="1" applyFont="1" applyFill="1" applyBorder="1" applyAlignment="1">
      <alignment wrapText="1"/>
    </xf>
    <xf numFmtId="1" fontId="0" fillId="7" borderId="23" xfId="0" applyNumberFormat="1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1" fontId="23" fillId="34" borderId="12" xfId="0" applyNumberFormat="1" applyFont="1" applyFill="1" applyBorder="1" applyAlignment="1">
      <alignment wrapText="1"/>
    </xf>
    <xf numFmtId="1" fontId="23" fillId="32" borderId="12" xfId="0" applyNumberFormat="1" applyFont="1" applyFill="1" applyBorder="1" applyAlignment="1">
      <alignment wrapText="1"/>
    </xf>
    <xf numFmtId="0" fontId="0" fillId="75" borderId="26" xfId="0" applyFont="1" applyFill="1" applyBorder="1" applyAlignment="1">
      <alignment wrapText="1"/>
    </xf>
    <xf numFmtId="1" fontId="0" fillId="102" borderId="33" xfId="0" applyNumberFormat="1" applyFont="1" applyFill="1" applyBorder="1" applyAlignment="1">
      <alignment wrapText="1"/>
    </xf>
    <xf numFmtId="1" fontId="0" fillId="102" borderId="26" xfId="0" applyNumberFormat="1" applyFont="1" applyFill="1" applyBorder="1" applyAlignment="1">
      <alignment wrapText="1"/>
    </xf>
    <xf numFmtId="1" fontId="0" fillId="4" borderId="28" xfId="0" applyNumberFormat="1" applyFont="1" applyFill="1" applyBorder="1" applyAlignment="1">
      <alignment wrapText="1"/>
    </xf>
    <xf numFmtId="1" fontId="0" fillId="4" borderId="35" xfId="0" applyNumberFormat="1" applyFont="1" applyFill="1" applyBorder="1" applyAlignment="1">
      <alignment wrapText="1"/>
    </xf>
    <xf numFmtId="0" fontId="0" fillId="75" borderId="26" xfId="0" applyFont="1" applyFill="1" applyBorder="1" applyAlignment="1">
      <alignment wrapText="1"/>
    </xf>
    <xf numFmtId="0" fontId="0" fillId="41" borderId="12" xfId="0" applyFill="1" applyBorder="1" applyAlignment="1">
      <alignment wrapText="1"/>
    </xf>
    <xf numFmtId="1" fontId="0" fillId="41" borderId="12" xfId="0" applyNumberFormat="1" applyFill="1" applyBorder="1" applyAlignment="1">
      <alignment wrapText="1"/>
    </xf>
    <xf numFmtId="1" fontId="0" fillId="39" borderId="12" xfId="0" applyNumberFormat="1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1" fontId="26" fillId="34" borderId="12" xfId="0" applyNumberFormat="1" applyFont="1" applyFill="1" applyBorder="1" applyAlignment="1">
      <alignment wrapText="1"/>
    </xf>
    <xf numFmtId="1" fontId="26" fillId="32" borderId="12" xfId="0" applyNumberFormat="1" applyFont="1" applyFill="1" applyBorder="1" applyAlignment="1">
      <alignment wrapText="1"/>
    </xf>
    <xf numFmtId="1" fontId="26" fillId="57" borderId="10" xfId="0" applyNumberFormat="1" applyFont="1" applyFill="1" applyBorder="1" applyAlignment="1">
      <alignment wrapText="1"/>
    </xf>
    <xf numFmtId="0" fontId="0" fillId="74" borderId="26" xfId="0" applyFont="1" applyFill="1" applyBorder="1" applyAlignment="1">
      <alignment wrapText="1"/>
    </xf>
    <xf numFmtId="1" fontId="0" fillId="74" borderId="26" xfId="0" applyNumberFormat="1" applyFont="1" applyFill="1" applyBorder="1" applyAlignment="1">
      <alignment wrapText="1"/>
    </xf>
    <xf numFmtId="0" fontId="43" fillId="74" borderId="12" xfId="0" applyFont="1" applyFill="1" applyBorder="1" applyAlignment="1">
      <alignment wrapText="1"/>
    </xf>
    <xf numFmtId="1" fontId="43" fillId="74" borderId="12" xfId="0" applyNumberFormat="1" applyFont="1" applyFill="1" applyBorder="1" applyAlignment="1">
      <alignment wrapText="1"/>
    </xf>
    <xf numFmtId="0" fontId="43" fillId="75" borderId="12" xfId="0" applyFont="1" applyFill="1" applyBorder="1" applyAlignment="1">
      <alignment wrapText="1"/>
    </xf>
    <xf numFmtId="0" fontId="29" fillId="67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wrapText="1"/>
    </xf>
    <xf numFmtId="0" fontId="26" fillId="76" borderId="12" xfId="0" applyFont="1" applyFill="1" applyBorder="1" applyAlignment="1">
      <alignment wrapText="1"/>
    </xf>
    <xf numFmtId="0" fontId="26" fillId="39" borderId="12" xfId="0" applyFont="1" applyFill="1" applyBorder="1" applyAlignment="1">
      <alignment wrapText="1"/>
    </xf>
    <xf numFmtId="1" fontId="26" fillId="41" borderId="12" xfId="0" applyNumberFormat="1" applyFont="1" applyFill="1" applyBorder="1" applyAlignment="1">
      <alignment wrapText="1"/>
    </xf>
    <xf numFmtId="0" fontId="26" fillId="41" borderId="12" xfId="0" applyFont="1" applyFill="1" applyBorder="1" applyAlignment="1">
      <alignment wrapText="1"/>
    </xf>
    <xf numFmtId="1" fontId="26" fillId="86" borderId="12" xfId="0" applyNumberFormat="1" applyFont="1" applyFill="1" applyBorder="1" applyAlignment="1">
      <alignment wrapText="1"/>
    </xf>
    <xf numFmtId="1" fontId="26" fillId="77" borderId="10" xfId="0" applyNumberFormat="1" applyFont="1" applyFill="1" applyBorder="1" applyAlignment="1">
      <alignment wrapText="1"/>
    </xf>
    <xf numFmtId="1" fontId="26" fillId="76" borderId="12" xfId="0" applyNumberFormat="1" applyFont="1" applyFill="1" applyBorder="1" applyAlignment="1">
      <alignment wrapText="1"/>
    </xf>
    <xf numFmtId="1" fontId="26" fillId="78" borderId="12" xfId="0" applyNumberFormat="1" applyFont="1" applyFill="1" applyBorder="1" applyAlignment="1">
      <alignment wrapText="1"/>
    </xf>
    <xf numFmtId="0" fontId="0" fillId="75" borderId="26" xfId="0" applyFont="1" applyFill="1" applyBorder="1" applyAlignment="1">
      <alignment wrapText="1"/>
    </xf>
    <xf numFmtId="0" fontId="26" fillId="82" borderId="12" xfId="0" applyFont="1" applyFill="1" applyBorder="1" applyAlignment="1">
      <alignment wrapText="1"/>
    </xf>
    <xf numFmtId="174" fontId="0" fillId="74" borderId="26" xfId="0" applyNumberFormat="1" applyFont="1" applyFill="1" applyBorder="1" applyAlignment="1">
      <alignment wrapText="1"/>
    </xf>
    <xf numFmtId="1" fontId="0" fillId="77" borderId="10" xfId="0" applyNumberFormat="1" applyFont="1" applyFill="1" applyBorder="1" applyAlignment="1">
      <alignment wrapText="1"/>
    </xf>
    <xf numFmtId="1" fontId="26" fillId="39" borderId="12" xfId="0" applyNumberFormat="1" applyFont="1" applyFill="1" applyBorder="1" applyAlignment="1">
      <alignment wrapText="1"/>
    </xf>
    <xf numFmtId="0" fontId="0" fillId="41" borderId="12" xfId="0" applyFill="1" applyBorder="1" applyAlignment="1">
      <alignment wrapText="1"/>
    </xf>
    <xf numFmtId="1" fontId="0" fillId="41" borderId="12" xfId="0" applyNumberFormat="1" applyFill="1" applyBorder="1" applyAlignment="1">
      <alignment wrapText="1"/>
    </xf>
    <xf numFmtId="1" fontId="0" fillId="39" borderId="12" xfId="0" applyNumberFormat="1" applyFill="1" applyBorder="1" applyAlignment="1">
      <alignment wrapText="1"/>
    </xf>
    <xf numFmtId="0" fontId="0" fillId="103" borderId="12" xfId="0" applyFill="1" applyBorder="1" applyAlignment="1">
      <alignment wrapText="1"/>
    </xf>
    <xf numFmtId="1" fontId="26" fillId="86" borderId="12" xfId="0" applyNumberFormat="1" applyFont="1" applyFill="1" applyBorder="1" applyAlignment="1">
      <alignment wrapText="1"/>
    </xf>
    <xf numFmtId="1" fontId="0" fillId="39" borderId="12" xfId="0" applyNumberFormat="1" applyFill="1" applyBorder="1" applyAlignment="1">
      <alignment wrapText="1"/>
    </xf>
    <xf numFmtId="0" fontId="0" fillId="39" borderId="12" xfId="0" applyFill="1" applyBorder="1" applyAlignment="1">
      <alignment wrapText="1"/>
    </xf>
    <xf numFmtId="1" fontId="0" fillId="39" borderId="12" xfId="0" applyNumberFormat="1" applyFont="1" applyFill="1" applyBorder="1" applyAlignment="1">
      <alignment wrapText="1"/>
    </xf>
    <xf numFmtId="0" fontId="32" fillId="60" borderId="12" xfId="0" applyFont="1" applyFill="1" applyBorder="1" applyAlignment="1">
      <alignment horizontal="center" vertical="center" wrapText="1"/>
    </xf>
    <xf numFmtId="0" fontId="30" fillId="49" borderId="12" xfId="0" applyFont="1" applyFill="1" applyBorder="1" applyAlignment="1">
      <alignment horizontal="center" vertical="center" wrapText="1"/>
    </xf>
    <xf numFmtId="2" fontId="26" fillId="73" borderId="17" xfId="0" applyNumberFormat="1" applyFont="1" applyFill="1" applyBorder="1" applyAlignment="1">
      <alignment/>
    </xf>
    <xf numFmtId="0" fontId="0" fillId="41" borderId="12" xfId="0" applyFill="1" applyBorder="1" applyAlignment="1">
      <alignment wrapText="1"/>
    </xf>
    <xf numFmtId="1" fontId="0" fillId="41" borderId="12" xfId="0" applyNumberFormat="1" applyFill="1" applyBorder="1" applyAlignment="1">
      <alignment wrapText="1"/>
    </xf>
    <xf numFmtId="1" fontId="0" fillId="39" borderId="12" xfId="0" applyNumberFormat="1" applyFill="1" applyBorder="1" applyAlignment="1">
      <alignment wrapText="1"/>
    </xf>
    <xf numFmtId="0" fontId="0" fillId="39" borderId="12" xfId="0" applyFill="1" applyBorder="1" applyAlignment="1">
      <alignment wrapText="1"/>
    </xf>
    <xf numFmtId="0" fontId="0" fillId="104" borderId="12" xfId="0" applyFill="1" applyBorder="1" applyAlignment="1">
      <alignment wrapText="1"/>
    </xf>
    <xf numFmtId="1" fontId="0" fillId="41" borderId="12" xfId="0" applyNumberFormat="1" applyFont="1" applyFill="1" applyBorder="1" applyAlignment="1">
      <alignment wrapText="1"/>
    </xf>
    <xf numFmtId="0" fontId="0" fillId="100" borderId="33" xfId="0" applyFont="1" applyFill="1" applyBorder="1" applyAlignment="1">
      <alignment wrapText="1"/>
    </xf>
    <xf numFmtId="0" fontId="29" fillId="0" borderId="16" xfId="0" applyFont="1" applyFill="1" applyBorder="1" applyAlignment="1">
      <alignment horizontal="left" vertical="top" wrapText="1"/>
    </xf>
    <xf numFmtId="0" fontId="27" fillId="105" borderId="12" xfId="0" applyFont="1" applyFill="1" applyBorder="1" applyAlignment="1">
      <alignment horizontal="center" wrapText="1"/>
    </xf>
    <xf numFmtId="0" fontId="27" fillId="106" borderId="12" xfId="0" applyNumberFormat="1" applyFont="1" applyFill="1" applyBorder="1" applyAlignment="1">
      <alignment horizontal="center" wrapText="1"/>
    </xf>
    <xf numFmtId="0" fontId="27" fillId="107" borderId="12" xfId="0" applyNumberFormat="1" applyFont="1" applyFill="1" applyBorder="1" applyAlignment="1">
      <alignment horizontal="center" wrapText="1"/>
    </xf>
    <xf numFmtId="0" fontId="27" fillId="31" borderId="12" xfId="0" applyFont="1" applyFill="1" applyBorder="1" applyAlignment="1">
      <alignment horizontal="center" wrapText="1"/>
    </xf>
    <xf numFmtId="0" fontId="26" fillId="31" borderId="12" xfId="0" applyFont="1" applyFill="1" applyBorder="1" applyAlignment="1">
      <alignment horizontal="center" wrapText="1"/>
    </xf>
    <xf numFmtId="0" fontId="27" fillId="105" borderId="14" xfId="0" applyFont="1" applyFill="1" applyBorder="1" applyAlignment="1">
      <alignment horizontal="center" wrapText="1"/>
    </xf>
    <xf numFmtId="0" fontId="27" fillId="105" borderId="36" xfId="0" applyFont="1" applyFill="1" applyBorder="1" applyAlignment="1">
      <alignment horizontal="center" wrapText="1"/>
    </xf>
    <xf numFmtId="0" fontId="27" fillId="105" borderId="37" xfId="0" applyFont="1" applyFill="1" applyBorder="1" applyAlignment="1">
      <alignment horizontal="center" wrapText="1"/>
    </xf>
    <xf numFmtId="0" fontId="27" fillId="106" borderId="18" xfId="0" applyNumberFormat="1" applyFont="1" applyFill="1" applyBorder="1" applyAlignment="1">
      <alignment horizontal="center" wrapText="1"/>
    </xf>
    <xf numFmtId="0" fontId="27" fillId="106" borderId="38" xfId="0" applyNumberFormat="1" applyFont="1" applyFill="1" applyBorder="1" applyAlignment="1">
      <alignment horizontal="center" wrapText="1"/>
    </xf>
    <xf numFmtId="0" fontId="27" fillId="106" borderId="39" xfId="0" applyNumberFormat="1" applyFont="1" applyFill="1" applyBorder="1" applyAlignment="1">
      <alignment horizontal="center" wrapText="1"/>
    </xf>
    <xf numFmtId="0" fontId="27" fillId="31" borderId="40" xfId="0" applyFont="1" applyFill="1" applyBorder="1" applyAlignment="1">
      <alignment horizontal="center" wrapText="1"/>
    </xf>
    <xf numFmtId="0" fontId="26" fillId="31" borderId="0" xfId="0" applyFont="1" applyFill="1" applyBorder="1" applyAlignment="1">
      <alignment horizontal="center" wrapText="1"/>
    </xf>
    <xf numFmtId="0" fontId="9" fillId="106" borderId="18" xfId="0" applyNumberFormat="1" applyFont="1" applyFill="1" applyBorder="1" applyAlignment="1">
      <alignment horizontal="center" wrapText="1"/>
    </xf>
    <xf numFmtId="0" fontId="9" fillId="106" borderId="38" xfId="0" applyNumberFormat="1" applyFont="1" applyFill="1" applyBorder="1" applyAlignment="1">
      <alignment horizontal="center" wrapText="1"/>
    </xf>
    <xf numFmtId="0" fontId="9" fillId="106" borderId="39" xfId="0" applyNumberFormat="1" applyFont="1" applyFill="1" applyBorder="1" applyAlignment="1">
      <alignment horizontal="center" wrapText="1"/>
    </xf>
    <xf numFmtId="0" fontId="9" fillId="107" borderId="12" xfId="0" applyNumberFormat="1" applyFont="1" applyFill="1" applyBorder="1" applyAlignment="1">
      <alignment horizontal="center" wrapText="1"/>
    </xf>
    <xf numFmtId="0" fontId="9" fillId="31" borderId="40" xfId="0" applyFont="1" applyFill="1" applyBorder="1" applyAlignment="1">
      <alignment horizontal="center" wrapText="1"/>
    </xf>
    <xf numFmtId="0" fontId="0" fillId="31" borderId="0" xfId="0" applyFill="1" applyBorder="1" applyAlignment="1">
      <alignment horizontal="center" wrapText="1"/>
    </xf>
    <xf numFmtId="0" fontId="9" fillId="105" borderId="14" xfId="0" applyFont="1" applyFill="1" applyBorder="1" applyAlignment="1">
      <alignment horizontal="center" wrapText="1"/>
    </xf>
    <xf numFmtId="0" fontId="20" fillId="105" borderId="36" xfId="0" applyFont="1" applyFill="1" applyBorder="1" applyAlignment="1">
      <alignment horizontal="center" wrapText="1"/>
    </xf>
    <xf numFmtId="0" fontId="20" fillId="105" borderId="37" xfId="0" applyFont="1" applyFill="1" applyBorder="1" applyAlignment="1">
      <alignment horizont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0" fillId="108" borderId="14" xfId="0" applyFont="1" applyFill="1" applyBorder="1" applyAlignment="1">
      <alignment horizontal="center" vertical="center" wrapText="1"/>
    </xf>
    <xf numFmtId="0" fontId="30" fillId="108" borderId="36" xfId="0" applyFont="1" applyFill="1" applyBorder="1" applyAlignment="1">
      <alignment horizontal="center" vertical="center" wrapText="1"/>
    </xf>
    <xf numFmtId="0" fontId="30" fillId="108" borderId="37" xfId="0" applyFont="1" applyFill="1" applyBorder="1" applyAlignment="1">
      <alignment horizontal="center" vertical="center" wrapText="1"/>
    </xf>
    <xf numFmtId="0" fontId="30" fillId="109" borderId="14" xfId="0" applyFont="1" applyFill="1" applyBorder="1" applyAlignment="1">
      <alignment horizontal="center" vertical="center" wrapText="1"/>
    </xf>
    <xf numFmtId="0" fontId="30" fillId="109" borderId="36" xfId="0" applyFont="1" applyFill="1" applyBorder="1" applyAlignment="1">
      <alignment horizontal="center" vertical="center" wrapText="1"/>
    </xf>
    <xf numFmtId="0" fontId="30" fillId="109" borderId="41" xfId="0" applyFont="1" applyFill="1" applyBorder="1" applyAlignment="1">
      <alignment horizontal="center" vertical="center" wrapText="1"/>
    </xf>
    <xf numFmtId="0" fontId="30" fillId="110" borderId="12" xfId="0" applyFont="1" applyFill="1" applyBorder="1" applyAlignment="1">
      <alignment horizontal="center" vertical="center" wrapText="1"/>
    </xf>
    <xf numFmtId="0" fontId="30" fillId="108" borderId="12" xfId="0" applyFont="1" applyFill="1" applyBorder="1" applyAlignment="1">
      <alignment horizontal="center" vertical="center" wrapText="1"/>
    </xf>
    <xf numFmtId="0" fontId="30" fillId="109" borderId="12" xfId="0" applyFont="1" applyFill="1" applyBorder="1" applyAlignment="1">
      <alignment horizontal="center" vertical="center" wrapText="1"/>
    </xf>
    <xf numFmtId="0" fontId="30" fillId="110" borderId="17" xfId="0" applyFont="1" applyFill="1" applyBorder="1" applyAlignment="1">
      <alignment horizontal="center" vertical="center"/>
    </xf>
    <xf numFmtId="0" fontId="30" fillId="110" borderId="13" xfId="0" applyFont="1" applyFill="1" applyBorder="1" applyAlignment="1">
      <alignment horizontal="center" vertical="center"/>
    </xf>
    <xf numFmtId="0" fontId="30" fillId="11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7">
      <selection activeCell="V12" sqref="V12"/>
    </sheetView>
  </sheetViews>
  <sheetFormatPr defaultColWidth="9.140625" defaultRowHeight="15"/>
  <cols>
    <col min="1" max="1" width="18.140625" style="0" customWidth="1"/>
    <col min="2" max="2" width="5.7109375" style="0" customWidth="1"/>
    <col min="3" max="3" width="6.140625" style="0" customWidth="1"/>
    <col min="4" max="4" width="6.28125" style="0" customWidth="1"/>
    <col min="5" max="5" width="7.28125" style="0" customWidth="1"/>
    <col min="6" max="6" width="5.7109375" style="0" customWidth="1"/>
    <col min="7" max="7" width="7.421875" style="0" customWidth="1"/>
    <col min="8" max="8" width="6.57421875" style="0" customWidth="1"/>
    <col min="9" max="9" width="6.7109375" style="0" customWidth="1"/>
    <col min="10" max="10" width="6.57421875" style="0" customWidth="1"/>
    <col min="11" max="11" width="6.00390625" style="0" customWidth="1"/>
    <col min="12" max="12" width="7.57421875" style="0" customWidth="1"/>
    <col min="13" max="13" width="7.00390625" style="0" customWidth="1"/>
    <col min="14" max="14" width="6.57421875" style="0" customWidth="1"/>
    <col min="16" max="16" width="7.8515625" style="0" customWidth="1"/>
    <col min="17" max="17" width="7.140625" style="0" customWidth="1"/>
    <col min="18" max="18" width="6.140625" style="0" customWidth="1"/>
    <col min="19" max="19" width="7.28125" style="0" customWidth="1"/>
    <col min="20" max="20" width="7.00390625" style="0" customWidth="1"/>
    <col min="21" max="21" width="7.140625" style="0" customWidth="1"/>
    <col min="22" max="22" width="8.00390625" style="0" customWidth="1"/>
    <col min="24" max="24" width="6.7109375" style="0" customWidth="1"/>
    <col min="25" max="25" width="7.421875" style="0" customWidth="1"/>
    <col min="30" max="30" width="7.28125" style="0" customWidth="1"/>
  </cols>
  <sheetData>
    <row r="1" spans="1:32" ht="51.75" customHeight="1">
      <c r="A1" s="151"/>
      <c r="B1" s="151"/>
      <c r="C1" s="151"/>
      <c r="D1" s="570" t="s">
        <v>119</v>
      </c>
      <c r="E1" s="570"/>
      <c r="F1" s="570"/>
      <c r="G1" s="570"/>
      <c r="H1" s="570"/>
      <c r="I1" s="570"/>
      <c r="J1" s="570"/>
      <c r="K1" s="571" t="s">
        <v>120</v>
      </c>
      <c r="L1" s="571"/>
      <c r="M1" s="571"/>
      <c r="N1" s="571"/>
      <c r="O1" s="571"/>
      <c r="P1" s="571"/>
      <c r="Q1" s="571"/>
      <c r="R1" s="572" t="s">
        <v>121</v>
      </c>
      <c r="S1" s="572"/>
      <c r="T1" s="572"/>
      <c r="U1" s="572"/>
      <c r="V1" s="572"/>
      <c r="W1" s="572"/>
      <c r="X1" s="572"/>
      <c r="Y1" s="573" t="s">
        <v>122</v>
      </c>
      <c r="Z1" s="574"/>
      <c r="AA1" s="574"/>
      <c r="AB1" s="574"/>
      <c r="AC1" s="574"/>
      <c r="AD1" s="574"/>
      <c r="AE1" s="152"/>
      <c r="AF1" s="400"/>
    </row>
    <row r="2" spans="1:32" ht="80.25" customHeight="1">
      <c r="A2" s="151"/>
      <c r="B2" s="151" t="s">
        <v>0</v>
      </c>
      <c r="C2" s="151" t="s">
        <v>1</v>
      </c>
      <c r="D2" s="153" t="s">
        <v>4</v>
      </c>
      <c r="E2" s="154" t="s">
        <v>3</v>
      </c>
      <c r="F2" s="155" t="s">
        <v>2</v>
      </c>
      <c r="G2" s="153" t="s">
        <v>15</v>
      </c>
      <c r="H2" s="156" t="s">
        <v>7</v>
      </c>
      <c r="I2" s="156" t="s">
        <v>6</v>
      </c>
      <c r="J2" s="156" t="s">
        <v>8</v>
      </c>
      <c r="K2" s="157" t="s">
        <v>4</v>
      </c>
      <c r="L2" s="157" t="s">
        <v>3</v>
      </c>
      <c r="M2" s="158" t="s">
        <v>2</v>
      </c>
      <c r="N2" s="157" t="s">
        <v>5</v>
      </c>
      <c r="O2" s="159" t="s">
        <v>7</v>
      </c>
      <c r="P2" s="159" t="s">
        <v>6</v>
      </c>
      <c r="Q2" s="159" t="s">
        <v>8</v>
      </c>
      <c r="R2" s="160" t="s">
        <v>4</v>
      </c>
      <c r="S2" s="160" t="s">
        <v>3</v>
      </c>
      <c r="T2" s="161" t="s">
        <v>2</v>
      </c>
      <c r="U2" s="160" t="s">
        <v>5</v>
      </c>
      <c r="V2" s="162" t="s">
        <v>7</v>
      </c>
      <c r="W2" s="162" t="s">
        <v>6</v>
      </c>
      <c r="X2" s="162" t="s">
        <v>8</v>
      </c>
      <c r="Y2" s="163" t="s">
        <v>2</v>
      </c>
      <c r="Z2" s="163" t="s">
        <v>9</v>
      </c>
      <c r="AA2" s="164" t="s">
        <v>7</v>
      </c>
      <c r="AB2" s="164" t="s">
        <v>13</v>
      </c>
      <c r="AC2" s="164" t="s">
        <v>6</v>
      </c>
      <c r="AD2" s="165" t="s">
        <v>10</v>
      </c>
      <c r="AE2" s="165" t="s">
        <v>12</v>
      </c>
      <c r="AF2" s="401" t="s">
        <v>14</v>
      </c>
    </row>
    <row r="3" spans="1:32" ht="15">
      <c r="A3" s="166" t="s">
        <v>18</v>
      </c>
      <c r="B3" s="166">
        <v>43</v>
      </c>
      <c r="C3" s="167">
        <v>2</v>
      </c>
      <c r="D3" s="168">
        <v>17</v>
      </c>
      <c r="E3" s="455">
        <f>F3/D3</f>
        <v>30.41176470588235</v>
      </c>
      <c r="F3" s="168">
        <v>517</v>
      </c>
      <c r="G3" s="451">
        <f>F3/B3</f>
        <v>12.023255813953488</v>
      </c>
      <c r="H3" s="455">
        <v>3</v>
      </c>
      <c r="I3" s="455">
        <v>3</v>
      </c>
      <c r="J3" s="455">
        <f>H3/I3</f>
        <v>1</v>
      </c>
      <c r="K3" s="171">
        <v>19</v>
      </c>
      <c r="L3" s="171">
        <f aca="true" t="shared" si="0" ref="L3:L19">M3/K3</f>
        <v>29.210526315789473</v>
      </c>
      <c r="M3" s="171">
        <v>555</v>
      </c>
      <c r="N3" s="172">
        <f aca="true" t="shared" si="1" ref="N3:N19">M3/B3</f>
        <v>12.906976744186046</v>
      </c>
      <c r="O3" s="172">
        <v>15</v>
      </c>
      <c r="P3" s="172">
        <v>6</v>
      </c>
      <c r="Q3" s="171">
        <f aca="true" t="shared" si="2" ref="Q3:Q19">O3/P3</f>
        <v>2.5</v>
      </c>
      <c r="R3" s="432">
        <v>19</v>
      </c>
      <c r="S3" s="433">
        <f>T3/R3</f>
        <v>28.210526315789473</v>
      </c>
      <c r="T3" s="419">
        <v>536</v>
      </c>
      <c r="U3" s="433">
        <f>T3/B3</f>
        <v>12.465116279069768</v>
      </c>
      <c r="V3" s="432">
        <v>22</v>
      </c>
      <c r="W3" s="432">
        <v>7</v>
      </c>
      <c r="X3" s="433">
        <f>V3/W3</f>
        <v>3.142857142857143</v>
      </c>
      <c r="Y3" s="173">
        <f aca="true" t="shared" si="3" ref="Y3:Z6">F3+M3+T3</f>
        <v>1608</v>
      </c>
      <c r="Z3" s="174">
        <f>G3+N3+U3</f>
        <v>37.395348837209305</v>
      </c>
      <c r="AA3" s="175">
        <f>H3+O3+V3</f>
        <v>40</v>
      </c>
      <c r="AB3" s="175">
        <f aca="true" t="shared" si="4" ref="AB3:AB19">AA3/B3</f>
        <v>0.9302325581395349</v>
      </c>
      <c r="AC3" s="175">
        <f aca="true" t="shared" si="5" ref="AC3:AC19">I3+P3+W3</f>
        <v>16</v>
      </c>
      <c r="AD3" s="176">
        <f aca="true" t="shared" si="6" ref="AD3:AD9">D3+K3+R3</f>
        <v>55</v>
      </c>
      <c r="AE3" s="176">
        <f aca="true" t="shared" si="7" ref="AE3:AE19">(E3+L3+S3)/3</f>
        <v>29.27760577915377</v>
      </c>
      <c r="AF3" s="402">
        <f aca="true" t="shared" si="8" ref="AF3:AF19">Z3/AD3</f>
        <v>0.6799154334038056</v>
      </c>
    </row>
    <row r="4" spans="1:32" ht="15">
      <c r="A4" s="166" t="s">
        <v>79</v>
      </c>
      <c r="B4" s="166">
        <v>82</v>
      </c>
      <c r="C4" s="167">
        <v>3</v>
      </c>
      <c r="D4" s="168">
        <v>17</v>
      </c>
      <c r="E4" s="455">
        <f aca="true" t="shared" si="9" ref="E4:E19">F4/D4</f>
        <v>61.23529411764706</v>
      </c>
      <c r="F4" s="168">
        <v>1041</v>
      </c>
      <c r="G4" s="451">
        <f aca="true" t="shared" si="10" ref="G4:G19">F4/B4</f>
        <v>12.695121951219512</v>
      </c>
      <c r="H4" s="169">
        <v>58</v>
      </c>
      <c r="I4" s="169">
        <v>12</v>
      </c>
      <c r="J4" s="455">
        <f aca="true" t="shared" si="11" ref="J4:J19">H4/I4</f>
        <v>4.833333333333333</v>
      </c>
      <c r="K4" s="171">
        <v>19</v>
      </c>
      <c r="L4" s="171">
        <f t="shared" si="0"/>
        <v>48.05263157894737</v>
      </c>
      <c r="M4" s="171">
        <v>913</v>
      </c>
      <c r="N4" s="172">
        <f t="shared" si="1"/>
        <v>11.134146341463415</v>
      </c>
      <c r="O4" s="172">
        <v>117</v>
      </c>
      <c r="P4" s="172">
        <v>32</v>
      </c>
      <c r="Q4" s="171">
        <f t="shared" si="2"/>
        <v>3.65625</v>
      </c>
      <c r="R4" s="433">
        <v>18</v>
      </c>
      <c r="S4" s="433">
        <f aca="true" t="shared" si="12" ref="S4:S19">T4/R4</f>
        <v>55.666666666666664</v>
      </c>
      <c r="T4" s="419">
        <v>1002</v>
      </c>
      <c r="U4" s="433">
        <f aca="true" t="shared" si="13" ref="U4:U19">T4/B4</f>
        <v>12.21951219512195</v>
      </c>
      <c r="V4" s="433">
        <v>46</v>
      </c>
      <c r="W4" s="381">
        <v>13</v>
      </c>
      <c r="X4" s="433">
        <f aca="true" t="shared" si="14" ref="X4:X19">V4/W4</f>
        <v>3.5384615384615383</v>
      </c>
      <c r="Y4" s="173">
        <f t="shared" si="3"/>
        <v>2956</v>
      </c>
      <c r="Z4" s="174">
        <f t="shared" si="3"/>
        <v>36.048780487804876</v>
      </c>
      <c r="AA4" s="175">
        <f>H4+O4+V4</f>
        <v>221</v>
      </c>
      <c r="AB4" s="175">
        <f t="shared" si="4"/>
        <v>2.6951219512195124</v>
      </c>
      <c r="AC4" s="175">
        <f t="shared" si="5"/>
        <v>57</v>
      </c>
      <c r="AD4" s="176">
        <f t="shared" si="6"/>
        <v>54</v>
      </c>
      <c r="AE4" s="176">
        <f t="shared" si="7"/>
        <v>54.984864121087035</v>
      </c>
      <c r="AF4" s="402">
        <f t="shared" si="8"/>
        <v>0.6675700090334237</v>
      </c>
    </row>
    <row r="5" spans="1:32" ht="15">
      <c r="A5" s="166" t="s">
        <v>20</v>
      </c>
      <c r="B5" s="166">
        <v>80</v>
      </c>
      <c r="C5" s="167">
        <v>4</v>
      </c>
      <c r="D5" s="168">
        <v>17</v>
      </c>
      <c r="E5" s="455">
        <f t="shared" si="9"/>
        <v>43.529411764705884</v>
      </c>
      <c r="F5" s="168">
        <v>740</v>
      </c>
      <c r="G5" s="451">
        <f t="shared" si="10"/>
        <v>9.25</v>
      </c>
      <c r="H5" s="169">
        <v>123</v>
      </c>
      <c r="I5" s="169">
        <v>12</v>
      </c>
      <c r="J5" s="455">
        <f t="shared" si="11"/>
        <v>10.25</v>
      </c>
      <c r="K5" s="171">
        <v>18</v>
      </c>
      <c r="L5" s="171">
        <f t="shared" si="0"/>
        <v>46.27777777777778</v>
      </c>
      <c r="M5" s="171">
        <v>833</v>
      </c>
      <c r="N5" s="172">
        <f t="shared" si="1"/>
        <v>10.4125</v>
      </c>
      <c r="O5" s="172">
        <v>95</v>
      </c>
      <c r="P5" s="172">
        <v>10</v>
      </c>
      <c r="Q5" s="171">
        <f t="shared" si="2"/>
        <v>9.5</v>
      </c>
      <c r="R5" s="433">
        <v>19</v>
      </c>
      <c r="S5" s="433">
        <f t="shared" si="12"/>
        <v>42.21052631578947</v>
      </c>
      <c r="T5" s="419">
        <v>802</v>
      </c>
      <c r="U5" s="433">
        <f t="shared" si="13"/>
        <v>10.025</v>
      </c>
      <c r="V5" s="381">
        <v>193</v>
      </c>
      <c r="W5" s="381">
        <v>19</v>
      </c>
      <c r="X5" s="433">
        <f t="shared" si="14"/>
        <v>10.157894736842104</v>
      </c>
      <c r="Y5" s="173">
        <f t="shared" si="3"/>
        <v>2375</v>
      </c>
      <c r="Z5" s="174">
        <f t="shared" si="3"/>
        <v>29.6875</v>
      </c>
      <c r="AA5" s="175">
        <f>H5+O5+V5</f>
        <v>411</v>
      </c>
      <c r="AB5" s="175">
        <f t="shared" si="4"/>
        <v>5.1375</v>
      </c>
      <c r="AC5" s="175">
        <f t="shared" si="5"/>
        <v>41</v>
      </c>
      <c r="AD5" s="176">
        <f t="shared" si="6"/>
        <v>54</v>
      </c>
      <c r="AE5" s="176">
        <f t="shared" si="7"/>
        <v>44.00590528609104</v>
      </c>
      <c r="AF5" s="402">
        <f t="shared" si="8"/>
        <v>0.5497685185185185</v>
      </c>
    </row>
    <row r="6" spans="1:32" ht="15">
      <c r="A6" s="166" t="s">
        <v>21</v>
      </c>
      <c r="B6" s="178">
        <v>37</v>
      </c>
      <c r="C6" s="167">
        <v>2</v>
      </c>
      <c r="D6" s="168">
        <v>17</v>
      </c>
      <c r="E6" s="455">
        <f t="shared" si="9"/>
        <v>21.529411764705884</v>
      </c>
      <c r="F6" s="168">
        <v>366</v>
      </c>
      <c r="G6" s="451">
        <f t="shared" si="10"/>
        <v>9.891891891891891</v>
      </c>
      <c r="H6" s="449">
        <v>68</v>
      </c>
      <c r="I6" s="449">
        <v>10</v>
      </c>
      <c r="J6" s="455">
        <f t="shared" si="11"/>
        <v>6.8</v>
      </c>
      <c r="K6" s="171">
        <v>18</v>
      </c>
      <c r="L6" s="171">
        <f t="shared" si="0"/>
        <v>13.61111111111111</v>
      </c>
      <c r="M6" s="180">
        <v>245</v>
      </c>
      <c r="N6" s="172">
        <f t="shared" si="1"/>
        <v>6.621621621621622</v>
      </c>
      <c r="O6" s="180">
        <v>192</v>
      </c>
      <c r="P6" s="180">
        <v>20</v>
      </c>
      <c r="Q6" s="171">
        <f t="shared" si="2"/>
        <v>9.6</v>
      </c>
      <c r="R6" s="466">
        <v>19</v>
      </c>
      <c r="S6" s="466">
        <f t="shared" si="12"/>
        <v>19.157894736842106</v>
      </c>
      <c r="T6" s="470">
        <v>364</v>
      </c>
      <c r="U6" s="466">
        <f t="shared" si="13"/>
        <v>9.837837837837839</v>
      </c>
      <c r="V6" s="464">
        <v>76</v>
      </c>
      <c r="W6" s="464">
        <v>11</v>
      </c>
      <c r="X6" s="466">
        <f t="shared" si="14"/>
        <v>6.909090909090909</v>
      </c>
      <c r="Y6" s="181">
        <f t="shared" si="3"/>
        <v>975</v>
      </c>
      <c r="Z6" s="181">
        <f t="shared" si="3"/>
        <v>26.35135135135135</v>
      </c>
      <c r="AA6" s="175">
        <f>H6+O6+V6</f>
        <v>336</v>
      </c>
      <c r="AB6" s="175">
        <f t="shared" si="4"/>
        <v>9.08108108108108</v>
      </c>
      <c r="AC6" s="175">
        <f t="shared" si="5"/>
        <v>41</v>
      </c>
      <c r="AD6" s="176">
        <f t="shared" si="6"/>
        <v>54</v>
      </c>
      <c r="AE6" s="176">
        <f t="shared" si="7"/>
        <v>18.099472537553037</v>
      </c>
      <c r="AF6" s="402">
        <f t="shared" si="8"/>
        <v>0.487987987987988</v>
      </c>
    </row>
    <row r="7" spans="1:32" ht="15">
      <c r="A7" s="166" t="s">
        <v>22</v>
      </c>
      <c r="B7" s="166">
        <v>15</v>
      </c>
      <c r="C7" s="167">
        <v>1</v>
      </c>
      <c r="D7" s="168">
        <v>17</v>
      </c>
      <c r="E7" s="455">
        <f t="shared" si="9"/>
        <v>10.470588235294118</v>
      </c>
      <c r="F7" s="168">
        <v>178</v>
      </c>
      <c r="G7" s="451">
        <f t="shared" si="10"/>
        <v>11.866666666666667</v>
      </c>
      <c r="H7" s="449">
        <v>7</v>
      </c>
      <c r="I7" s="449">
        <v>2</v>
      </c>
      <c r="J7" s="455">
        <f t="shared" si="11"/>
        <v>3.5</v>
      </c>
      <c r="K7" s="171">
        <v>19</v>
      </c>
      <c r="L7" s="171">
        <f t="shared" si="0"/>
        <v>7.684210526315789</v>
      </c>
      <c r="M7" s="171">
        <v>146</v>
      </c>
      <c r="N7" s="172">
        <f t="shared" si="1"/>
        <v>9.733333333333333</v>
      </c>
      <c r="O7" s="172">
        <v>65</v>
      </c>
      <c r="P7" s="172">
        <v>5</v>
      </c>
      <c r="Q7" s="171">
        <f t="shared" si="2"/>
        <v>13</v>
      </c>
      <c r="R7" s="433">
        <v>19</v>
      </c>
      <c r="S7" s="433">
        <f t="shared" si="12"/>
        <v>9.526315789473685</v>
      </c>
      <c r="T7" s="419">
        <v>181</v>
      </c>
      <c r="U7" s="433">
        <f t="shared" si="13"/>
        <v>12.066666666666666</v>
      </c>
      <c r="V7" s="381">
        <v>0</v>
      </c>
      <c r="W7" s="381">
        <v>0</v>
      </c>
      <c r="X7" s="433">
        <v>0</v>
      </c>
      <c r="Y7" s="173">
        <f>F7+M7+T7</f>
        <v>505</v>
      </c>
      <c r="Z7" s="174">
        <f>G7+N7+U7</f>
        <v>33.66666666666667</v>
      </c>
      <c r="AA7" s="175">
        <f>H7+O7+V7</f>
        <v>72</v>
      </c>
      <c r="AB7" s="175">
        <f t="shared" si="4"/>
        <v>4.8</v>
      </c>
      <c r="AC7" s="175">
        <f t="shared" si="5"/>
        <v>7</v>
      </c>
      <c r="AD7" s="176">
        <f t="shared" si="6"/>
        <v>55</v>
      </c>
      <c r="AE7" s="176">
        <f t="shared" si="7"/>
        <v>9.22703818369453</v>
      </c>
      <c r="AF7" s="402">
        <f t="shared" si="8"/>
        <v>0.6121212121212122</v>
      </c>
    </row>
    <row r="8" spans="1:32" ht="16.5" customHeight="1">
      <c r="A8" s="166" t="s">
        <v>23</v>
      </c>
      <c r="B8" s="166">
        <v>230</v>
      </c>
      <c r="C8" s="223">
        <v>9</v>
      </c>
      <c r="D8" s="168">
        <v>17</v>
      </c>
      <c r="E8" s="455">
        <f t="shared" si="9"/>
        <v>128.94117647058823</v>
      </c>
      <c r="F8" s="168">
        <v>2192</v>
      </c>
      <c r="G8" s="451">
        <f t="shared" si="10"/>
        <v>9.530434782608696</v>
      </c>
      <c r="H8" s="449">
        <v>237</v>
      </c>
      <c r="I8" s="449">
        <v>28</v>
      </c>
      <c r="J8" s="455">
        <f t="shared" si="11"/>
        <v>8.464285714285714</v>
      </c>
      <c r="K8" s="171">
        <v>17</v>
      </c>
      <c r="L8" s="171">
        <f t="shared" si="0"/>
        <v>119.11764705882354</v>
      </c>
      <c r="M8" s="171">
        <v>2025</v>
      </c>
      <c r="N8" s="172">
        <f t="shared" si="1"/>
        <v>8.804347826086957</v>
      </c>
      <c r="O8" s="172">
        <v>599</v>
      </c>
      <c r="P8" s="172">
        <v>62</v>
      </c>
      <c r="Q8" s="171">
        <f t="shared" si="2"/>
        <v>9.661290322580646</v>
      </c>
      <c r="R8" s="466">
        <v>19</v>
      </c>
      <c r="S8" s="466">
        <f t="shared" si="12"/>
        <v>121.05263157894737</v>
      </c>
      <c r="T8" s="470">
        <v>2300</v>
      </c>
      <c r="U8" s="466">
        <f t="shared" si="13"/>
        <v>10</v>
      </c>
      <c r="V8" s="464">
        <v>190</v>
      </c>
      <c r="W8" s="465">
        <v>18</v>
      </c>
      <c r="X8" s="466">
        <f t="shared" si="14"/>
        <v>10.555555555555555</v>
      </c>
      <c r="Y8" s="173">
        <f aca="true" t="shared" si="15" ref="Y8:AA19">F8+M8+T8</f>
        <v>6517</v>
      </c>
      <c r="Z8" s="174">
        <f t="shared" si="15"/>
        <v>28.334782608695654</v>
      </c>
      <c r="AA8" s="175">
        <f t="shared" si="15"/>
        <v>1026</v>
      </c>
      <c r="AB8" s="175">
        <f t="shared" si="4"/>
        <v>4.460869565217391</v>
      </c>
      <c r="AC8" s="175">
        <f t="shared" si="5"/>
        <v>108</v>
      </c>
      <c r="AD8" s="176">
        <f t="shared" si="6"/>
        <v>53</v>
      </c>
      <c r="AE8" s="176">
        <f t="shared" si="7"/>
        <v>123.03715170278637</v>
      </c>
      <c r="AF8" s="402">
        <f t="shared" si="8"/>
        <v>0.5346185397867105</v>
      </c>
    </row>
    <row r="9" spans="1:32" ht="15">
      <c r="A9" s="166" t="s">
        <v>24</v>
      </c>
      <c r="B9" s="166">
        <v>143</v>
      </c>
      <c r="C9" s="177">
        <v>6</v>
      </c>
      <c r="D9" s="168">
        <v>17</v>
      </c>
      <c r="E9" s="455">
        <f t="shared" si="9"/>
        <v>109.29411764705883</v>
      </c>
      <c r="F9" s="168">
        <v>1858</v>
      </c>
      <c r="G9" s="451">
        <f t="shared" si="10"/>
        <v>12.993006993006993</v>
      </c>
      <c r="H9" s="169">
        <v>72</v>
      </c>
      <c r="I9" s="169">
        <v>13</v>
      </c>
      <c r="J9" s="455">
        <f t="shared" si="11"/>
        <v>5.538461538461538</v>
      </c>
      <c r="K9" s="171">
        <v>19</v>
      </c>
      <c r="L9" s="171">
        <f t="shared" si="0"/>
        <v>94.94736842105263</v>
      </c>
      <c r="M9" s="171">
        <v>1804</v>
      </c>
      <c r="N9" s="172">
        <f t="shared" si="1"/>
        <v>12.615384615384615</v>
      </c>
      <c r="O9" s="172">
        <v>181</v>
      </c>
      <c r="P9" s="172">
        <v>29</v>
      </c>
      <c r="Q9" s="171">
        <f t="shared" si="2"/>
        <v>6.241379310344827</v>
      </c>
      <c r="R9" s="433">
        <v>19</v>
      </c>
      <c r="S9" s="433">
        <f t="shared" si="12"/>
        <v>90.36842105263158</v>
      </c>
      <c r="T9" s="419">
        <v>1717</v>
      </c>
      <c r="U9" s="433">
        <f t="shared" si="13"/>
        <v>12.006993006993007</v>
      </c>
      <c r="V9" s="433">
        <v>102</v>
      </c>
      <c r="W9" s="432">
        <v>19</v>
      </c>
      <c r="X9" s="433">
        <f t="shared" si="14"/>
        <v>5.368421052631579</v>
      </c>
      <c r="Y9" s="173">
        <f t="shared" si="15"/>
        <v>5379</v>
      </c>
      <c r="Z9" s="174">
        <f t="shared" si="15"/>
        <v>37.61538461538461</v>
      </c>
      <c r="AA9" s="175">
        <f t="shared" si="15"/>
        <v>355</v>
      </c>
      <c r="AB9" s="175">
        <f t="shared" si="4"/>
        <v>2.4825174825174825</v>
      </c>
      <c r="AC9" s="175">
        <f t="shared" si="5"/>
        <v>61</v>
      </c>
      <c r="AD9" s="176">
        <f t="shared" si="6"/>
        <v>55</v>
      </c>
      <c r="AE9" s="176">
        <f t="shared" si="7"/>
        <v>98.203302373581</v>
      </c>
      <c r="AF9" s="402">
        <f t="shared" si="8"/>
        <v>0.6839160839160838</v>
      </c>
    </row>
    <row r="10" spans="1:32" ht="15">
      <c r="A10" s="166" t="s">
        <v>25</v>
      </c>
      <c r="B10" s="166">
        <v>70</v>
      </c>
      <c r="C10" s="177">
        <v>4</v>
      </c>
      <c r="D10" s="168">
        <v>17</v>
      </c>
      <c r="E10" s="455">
        <f t="shared" si="9"/>
        <v>42.94117647058823</v>
      </c>
      <c r="F10" s="168">
        <v>730</v>
      </c>
      <c r="G10" s="451">
        <f t="shared" si="10"/>
        <v>10.428571428571429</v>
      </c>
      <c r="H10" s="169">
        <v>173</v>
      </c>
      <c r="I10" s="169">
        <v>22</v>
      </c>
      <c r="J10" s="455">
        <f t="shared" si="11"/>
        <v>7.863636363636363</v>
      </c>
      <c r="K10" s="171">
        <v>19</v>
      </c>
      <c r="L10" s="171">
        <f t="shared" si="0"/>
        <v>42.578947368421055</v>
      </c>
      <c r="M10" s="171">
        <v>809</v>
      </c>
      <c r="N10" s="172">
        <f t="shared" si="1"/>
        <v>11.557142857142857</v>
      </c>
      <c r="O10" s="172">
        <v>159</v>
      </c>
      <c r="P10" s="172">
        <v>16</v>
      </c>
      <c r="Q10" s="171">
        <f t="shared" si="2"/>
        <v>9.9375</v>
      </c>
      <c r="R10" s="433">
        <v>19</v>
      </c>
      <c r="S10" s="433">
        <f t="shared" si="12"/>
        <v>47.526315789473685</v>
      </c>
      <c r="T10" s="419">
        <v>903</v>
      </c>
      <c r="U10" s="433">
        <f t="shared" si="13"/>
        <v>12.9</v>
      </c>
      <c r="V10" s="381">
        <v>67</v>
      </c>
      <c r="W10" s="382">
        <v>6</v>
      </c>
      <c r="X10" s="433">
        <f t="shared" si="14"/>
        <v>11.166666666666666</v>
      </c>
      <c r="Y10" s="173">
        <f t="shared" si="15"/>
        <v>2442</v>
      </c>
      <c r="Z10" s="174">
        <f t="shared" si="15"/>
        <v>34.885714285714286</v>
      </c>
      <c r="AA10" s="175">
        <f t="shared" si="15"/>
        <v>399</v>
      </c>
      <c r="AB10" s="175">
        <f t="shared" si="4"/>
        <v>5.7</v>
      </c>
      <c r="AC10" s="175">
        <f t="shared" si="5"/>
        <v>44</v>
      </c>
      <c r="AD10" s="176">
        <f aca="true" t="shared" si="16" ref="AD10:AD32">D10+K10+R10</f>
        <v>55</v>
      </c>
      <c r="AE10" s="176">
        <f t="shared" si="7"/>
        <v>44.348813209494324</v>
      </c>
      <c r="AF10" s="402">
        <f t="shared" si="8"/>
        <v>0.6342857142857143</v>
      </c>
    </row>
    <row r="11" spans="1:32" ht="18.75" customHeight="1">
      <c r="A11" s="166" t="s">
        <v>26</v>
      </c>
      <c r="B11" s="166">
        <v>98</v>
      </c>
      <c r="C11" s="223">
        <v>5</v>
      </c>
      <c r="D11" s="168">
        <v>17</v>
      </c>
      <c r="E11" s="455">
        <f t="shared" si="9"/>
        <v>65.58823529411765</v>
      </c>
      <c r="F11" s="168">
        <v>1115</v>
      </c>
      <c r="G11" s="451">
        <f t="shared" si="10"/>
        <v>11.377551020408163</v>
      </c>
      <c r="H11" s="169">
        <v>9</v>
      </c>
      <c r="I11" s="169">
        <v>3</v>
      </c>
      <c r="J11" s="455">
        <f t="shared" si="11"/>
        <v>3</v>
      </c>
      <c r="K11" s="171">
        <v>19</v>
      </c>
      <c r="L11" s="171">
        <f t="shared" si="0"/>
        <v>58</v>
      </c>
      <c r="M11" s="171">
        <v>1102</v>
      </c>
      <c r="N11" s="172">
        <f t="shared" si="1"/>
        <v>11.244897959183673</v>
      </c>
      <c r="O11" s="172">
        <v>27</v>
      </c>
      <c r="P11" s="172">
        <v>4</v>
      </c>
      <c r="Q11" s="171">
        <f t="shared" si="2"/>
        <v>6.75</v>
      </c>
      <c r="R11" s="458">
        <v>19</v>
      </c>
      <c r="S11" s="458">
        <f t="shared" si="12"/>
        <v>57.26315789473684</v>
      </c>
      <c r="T11" s="459">
        <v>1088</v>
      </c>
      <c r="U11" s="458">
        <f t="shared" si="13"/>
        <v>11.10204081632653</v>
      </c>
      <c r="V11" s="460">
        <v>15</v>
      </c>
      <c r="W11" s="461">
        <v>2</v>
      </c>
      <c r="X11" s="458">
        <f t="shared" si="14"/>
        <v>7.5</v>
      </c>
      <c r="Y11" s="173">
        <f aca="true" t="shared" si="17" ref="Y11:Z13">F11+M11+T11</f>
        <v>3305</v>
      </c>
      <c r="Z11" s="174">
        <f t="shared" si="17"/>
        <v>33.724489795918366</v>
      </c>
      <c r="AA11" s="175">
        <f t="shared" si="15"/>
        <v>51</v>
      </c>
      <c r="AB11" s="175">
        <f t="shared" si="4"/>
        <v>0.5204081632653061</v>
      </c>
      <c r="AC11" s="175">
        <f t="shared" si="5"/>
        <v>9</v>
      </c>
      <c r="AD11" s="176">
        <f t="shared" si="16"/>
        <v>55</v>
      </c>
      <c r="AE11" s="176">
        <f t="shared" si="7"/>
        <v>60.283797729618165</v>
      </c>
      <c r="AF11" s="402">
        <f t="shared" si="8"/>
        <v>0.6131725417439703</v>
      </c>
    </row>
    <row r="12" spans="1:32" ht="15">
      <c r="A12" s="166" t="s">
        <v>27</v>
      </c>
      <c r="B12" s="166">
        <v>51</v>
      </c>
      <c r="C12" s="177">
        <v>2</v>
      </c>
      <c r="D12" s="168">
        <v>17</v>
      </c>
      <c r="E12" s="455">
        <f t="shared" si="9"/>
        <v>36</v>
      </c>
      <c r="F12" s="168">
        <v>612</v>
      </c>
      <c r="G12" s="451">
        <f t="shared" si="10"/>
        <v>12</v>
      </c>
      <c r="H12" s="169">
        <v>16</v>
      </c>
      <c r="I12" s="169">
        <v>5</v>
      </c>
      <c r="J12" s="455">
        <f t="shared" si="11"/>
        <v>3.2</v>
      </c>
      <c r="K12" s="171">
        <v>19</v>
      </c>
      <c r="L12" s="171">
        <f t="shared" si="0"/>
        <v>38.63157894736842</v>
      </c>
      <c r="M12" s="171">
        <v>734</v>
      </c>
      <c r="N12" s="172">
        <f t="shared" si="1"/>
        <v>14.392156862745098</v>
      </c>
      <c r="O12" s="172">
        <v>19</v>
      </c>
      <c r="P12" s="172">
        <v>5</v>
      </c>
      <c r="Q12" s="171">
        <f t="shared" si="2"/>
        <v>3.8</v>
      </c>
      <c r="R12" s="474">
        <v>13</v>
      </c>
      <c r="S12" s="474">
        <v>27.46153846153846</v>
      </c>
      <c r="T12" s="475">
        <v>357</v>
      </c>
      <c r="U12" s="474">
        <v>7</v>
      </c>
      <c r="V12" s="472">
        <v>108</v>
      </c>
      <c r="W12" s="473">
        <v>29</v>
      </c>
      <c r="X12" s="474">
        <v>3.7241379310344827</v>
      </c>
      <c r="Y12" s="173">
        <f t="shared" si="17"/>
        <v>1703</v>
      </c>
      <c r="Z12" s="174">
        <f t="shared" si="17"/>
        <v>33.3921568627451</v>
      </c>
      <c r="AA12" s="175">
        <f>H12+O12+V12</f>
        <v>143</v>
      </c>
      <c r="AB12" s="175">
        <f t="shared" si="4"/>
        <v>2.803921568627451</v>
      </c>
      <c r="AC12" s="175">
        <f t="shared" si="5"/>
        <v>39</v>
      </c>
      <c r="AD12" s="176">
        <f t="shared" si="16"/>
        <v>49</v>
      </c>
      <c r="AE12" s="176">
        <f t="shared" si="7"/>
        <v>34.03103913630229</v>
      </c>
      <c r="AF12" s="402">
        <f t="shared" si="8"/>
        <v>0.6814725890356143</v>
      </c>
    </row>
    <row r="13" spans="1:32" ht="15">
      <c r="A13" s="166" t="s">
        <v>28</v>
      </c>
      <c r="B13" s="178">
        <v>15</v>
      </c>
      <c r="C13" s="179">
        <v>1</v>
      </c>
      <c r="D13" s="448">
        <v>17</v>
      </c>
      <c r="E13" s="455">
        <f t="shared" si="9"/>
        <v>8.176470588235293</v>
      </c>
      <c r="F13" s="448">
        <v>139</v>
      </c>
      <c r="G13" s="451">
        <f t="shared" si="10"/>
        <v>9.266666666666667</v>
      </c>
      <c r="H13" s="347">
        <v>71</v>
      </c>
      <c r="I13" s="347">
        <v>6</v>
      </c>
      <c r="J13" s="455">
        <f t="shared" si="11"/>
        <v>11.833333333333334</v>
      </c>
      <c r="K13" s="180">
        <v>19</v>
      </c>
      <c r="L13" s="171">
        <f t="shared" si="0"/>
        <v>7.526315789473684</v>
      </c>
      <c r="M13" s="180">
        <v>143</v>
      </c>
      <c r="N13" s="172">
        <f t="shared" si="1"/>
        <v>9.533333333333333</v>
      </c>
      <c r="O13" s="180">
        <v>35</v>
      </c>
      <c r="P13" s="180">
        <v>5</v>
      </c>
      <c r="Q13" s="171">
        <f t="shared" si="2"/>
        <v>7</v>
      </c>
      <c r="R13" s="433">
        <v>19</v>
      </c>
      <c r="S13" s="433">
        <f t="shared" si="12"/>
        <v>8.473684210526315</v>
      </c>
      <c r="T13" s="420">
        <v>161</v>
      </c>
      <c r="U13" s="433">
        <f t="shared" si="13"/>
        <v>10.733333333333333</v>
      </c>
      <c r="V13" s="381">
        <v>38</v>
      </c>
      <c r="W13" s="382">
        <v>7</v>
      </c>
      <c r="X13" s="433">
        <f t="shared" si="14"/>
        <v>5.428571428571429</v>
      </c>
      <c r="Y13" s="173">
        <f t="shared" si="17"/>
        <v>443</v>
      </c>
      <c r="Z13" s="174">
        <f t="shared" si="17"/>
        <v>29.53333333333333</v>
      </c>
      <c r="AA13" s="175">
        <f>H13+O13+V13</f>
        <v>144</v>
      </c>
      <c r="AB13" s="175">
        <f t="shared" si="4"/>
        <v>9.6</v>
      </c>
      <c r="AC13" s="175">
        <f t="shared" si="5"/>
        <v>18</v>
      </c>
      <c r="AD13" s="176">
        <f t="shared" si="16"/>
        <v>55</v>
      </c>
      <c r="AE13" s="176">
        <f t="shared" si="7"/>
        <v>8.058823529411764</v>
      </c>
      <c r="AF13" s="402">
        <f t="shared" si="8"/>
        <v>0.536969696969697</v>
      </c>
    </row>
    <row r="14" spans="1:32" ht="15">
      <c r="A14" s="166" t="s">
        <v>29</v>
      </c>
      <c r="B14" s="166">
        <v>44</v>
      </c>
      <c r="C14" s="177">
        <v>2</v>
      </c>
      <c r="D14" s="168">
        <v>17</v>
      </c>
      <c r="E14" s="455">
        <f t="shared" si="9"/>
        <v>34.35294117647059</v>
      </c>
      <c r="F14" s="168">
        <v>584</v>
      </c>
      <c r="G14" s="451">
        <f t="shared" si="10"/>
        <v>13.272727272727273</v>
      </c>
      <c r="H14" s="169">
        <v>10</v>
      </c>
      <c r="I14" s="169">
        <v>2</v>
      </c>
      <c r="J14" s="455">
        <f t="shared" si="11"/>
        <v>5</v>
      </c>
      <c r="K14" s="171">
        <v>18</v>
      </c>
      <c r="L14" s="171">
        <f t="shared" si="0"/>
        <v>28.166666666666668</v>
      </c>
      <c r="M14" s="184">
        <v>507</v>
      </c>
      <c r="N14" s="172">
        <f t="shared" si="1"/>
        <v>11.522727272727273</v>
      </c>
      <c r="O14" s="172">
        <v>30</v>
      </c>
      <c r="P14" s="171">
        <v>6</v>
      </c>
      <c r="Q14" s="171">
        <f t="shared" si="2"/>
        <v>5</v>
      </c>
      <c r="R14" s="433">
        <v>19</v>
      </c>
      <c r="S14" s="433">
        <f t="shared" si="12"/>
        <v>29.31578947368421</v>
      </c>
      <c r="T14" s="417">
        <v>557</v>
      </c>
      <c r="U14" s="433">
        <f t="shared" si="13"/>
        <v>12.659090909090908</v>
      </c>
      <c r="V14" s="381">
        <v>20</v>
      </c>
      <c r="W14" s="382">
        <v>4</v>
      </c>
      <c r="X14" s="433">
        <f t="shared" si="14"/>
        <v>5</v>
      </c>
      <c r="Y14" s="173">
        <f t="shared" si="15"/>
        <v>1648</v>
      </c>
      <c r="Z14" s="174">
        <f>G14+N14+U14</f>
        <v>37.45454545454545</v>
      </c>
      <c r="AA14" s="175">
        <f t="shared" si="15"/>
        <v>60</v>
      </c>
      <c r="AB14" s="175">
        <f t="shared" si="4"/>
        <v>1.3636363636363635</v>
      </c>
      <c r="AC14" s="175">
        <f t="shared" si="5"/>
        <v>12</v>
      </c>
      <c r="AD14" s="176">
        <f t="shared" si="16"/>
        <v>54</v>
      </c>
      <c r="AE14" s="176">
        <f t="shared" si="7"/>
        <v>30.61179910560715</v>
      </c>
      <c r="AF14" s="402">
        <f t="shared" si="8"/>
        <v>0.6936026936026936</v>
      </c>
    </row>
    <row r="15" spans="1:32" ht="15">
      <c r="A15" s="166" t="s">
        <v>30</v>
      </c>
      <c r="B15" s="166">
        <v>90</v>
      </c>
      <c r="C15" s="177">
        <v>4</v>
      </c>
      <c r="D15" s="169">
        <v>17</v>
      </c>
      <c r="E15" s="455">
        <f t="shared" si="9"/>
        <v>69.94117647058823</v>
      </c>
      <c r="F15" s="185">
        <v>1189</v>
      </c>
      <c r="G15" s="451">
        <f t="shared" si="10"/>
        <v>13.21111111111111</v>
      </c>
      <c r="H15" s="169">
        <v>76</v>
      </c>
      <c r="I15" s="169">
        <v>14</v>
      </c>
      <c r="J15" s="455">
        <f t="shared" si="11"/>
        <v>5.428571428571429</v>
      </c>
      <c r="K15" s="172">
        <v>19</v>
      </c>
      <c r="L15" s="171">
        <f t="shared" si="0"/>
        <v>63.36842105263158</v>
      </c>
      <c r="M15" s="184">
        <v>1204</v>
      </c>
      <c r="N15" s="172">
        <f t="shared" si="1"/>
        <v>13.377777777777778</v>
      </c>
      <c r="O15" s="172">
        <v>127</v>
      </c>
      <c r="P15" s="171">
        <v>22</v>
      </c>
      <c r="Q15" s="171">
        <f t="shared" si="2"/>
        <v>5.7727272727272725</v>
      </c>
      <c r="R15" s="466">
        <v>19</v>
      </c>
      <c r="S15" s="466">
        <f t="shared" si="12"/>
        <v>55.8421052631579</v>
      </c>
      <c r="T15" s="469">
        <v>1061</v>
      </c>
      <c r="U15" s="466">
        <f t="shared" si="13"/>
        <v>11.78888888888889</v>
      </c>
      <c r="V15" s="464">
        <v>112</v>
      </c>
      <c r="W15" s="465">
        <v>20</v>
      </c>
      <c r="X15" s="466">
        <f t="shared" si="14"/>
        <v>5.6</v>
      </c>
      <c r="Y15" s="173">
        <f t="shared" si="15"/>
        <v>3454</v>
      </c>
      <c r="Z15" s="174">
        <f t="shared" si="15"/>
        <v>38.37777777777778</v>
      </c>
      <c r="AA15" s="175">
        <f t="shared" si="15"/>
        <v>315</v>
      </c>
      <c r="AB15" s="175">
        <f t="shared" si="4"/>
        <v>3.5</v>
      </c>
      <c r="AC15" s="175">
        <f t="shared" si="5"/>
        <v>56</v>
      </c>
      <c r="AD15" s="176">
        <f t="shared" si="16"/>
        <v>55</v>
      </c>
      <c r="AE15" s="176">
        <f t="shared" si="7"/>
        <v>63.050567595459235</v>
      </c>
      <c r="AF15" s="402">
        <f t="shared" si="8"/>
        <v>0.6977777777777778</v>
      </c>
    </row>
    <row r="16" spans="1:32" ht="15">
      <c r="A16" s="166" t="s">
        <v>31</v>
      </c>
      <c r="B16" s="178">
        <v>106</v>
      </c>
      <c r="C16" s="179">
        <v>5</v>
      </c>
      <c r="D16" s="347">
        <v>17</v>
      </c>
      <c r="E16" s="455">
        <f t="shared" si="9"/>
        <v>69.6470588235294</v>
      </c>
      <c r="F16" s="347">
        <v>1184</v>
      </c>
      <c r="G16" s="451">
        <f t="shared" si="10"/>
        <v>11.169811320754716</v>
      </c>
      <c r="H16" s="347">
        <v>76</v>
      </c>
      <c r="I16" s="347">
        <v>12</v>
      </c>
      <c r="J16" s="455">
        <f t="shared" si="11"/>
        <v>6.333333333333333</v>
      </c>
      <c r="K16" s="180">
        <v>19</v>
      </c>
      <c r="L16" s="171">
        <f t="shared" si="0"/>
        <v>59.526315789473685</v>
      </c>
      <c r="M16" s="180">
        <v>1131</v>
      </c>
      <c r="N16" s="172">
        <f t="shared" si="1"/>
        <v>10.669811320754716</v>
      </c>
      <c r="O16" s="180">
        <v>132</v>
      </c>
      <c r="P16" s="180">
        <v>22</v>
      </c>
      <c r="Q16" s="171">
        <f t="shared" si="2"/>
        <v>6</v>
      </c>
      <c r="R16" s="466">
        <v>14</v>
      </c>
      <c r="S16" s="466">
        <f t="shared" si="12"/>
        <v>69.14285714285714</v>
      </c>
      <c r="T16" s="471">
        <v>968</v>
      </c>
      <c r="U16" s="466">
        <f t="shared" si="13"/>
        <v>9.132075471698114</v>
      </c>
      <c r="V16" s="464">
        <v>21</v>
      </c>
      <c r="W16" s="465">
        <v>5</v>
      </c>
      <c r="X16" s="466">
        <f t="shared" si="14"/>
        <v>4.2</v>
      </c>
      <c r="Y16" s="173">
        <f t="shared" si="15"/>
        <v>3283</v>
      </c>
      <c r="Z16" s="174">
        <f t="shared" si="15"/>
        <v>30.971698113207545</v>
      </c>
      <c r="AA16" s="175">
        <f t="shared" si="15"/>
        <v>229</v>
      </c>
      <c r="AB16" s="175">
        <f t="shared" si="4"/>
        <v>2.160377358490566</v>
      </c>
      <c r="AC16" s="175">
        <f t="shared" si="5"/>
        <v>39</v>
      </c>
      <c r="AD16" s="176">
        <f t="shared" si="16"/>
        <v>50</v>
      </c>
      <c r="AE16" s="176">
        <f t="shared" si="7"/>
        <v>66.10541058528675</v>
      </c>
      <c r="AF16" s="402">
        <f t="shared" si="8"/>
        <v>0.6194339622641509</v>
      </c>
    </row>
    <row r="17" spans="1:32" ht="15">
      <c r="A17" s="166" t="s">
        <v>32</v>
      </c>
      <c r="B17" s="166">
        <v>88</v>
      </c>
      <c r="C17" s="177">
        <v>3</v>
      </c>
      <c r="D17" s="170">
        <v>17</v>
      </c>
      <c r="E17" s="455">
        <f t="shared" si="9"/>
        <v>54.23529411764706</v>
      </c>
      <c r="F17" s="185">
        <v>922</v>
      </c>
      <c r="G17" s="451">
        <f t="shared" si="10"/>
        <v>10.477272727272727</v>
      </c>
      <c r="H17" s="169">
        <v>22</v>
      </c>
      <c r="I17" s="169">
        <v>3</v>
      </c>
      <c r="J17" s="455">
        <f t="shared" si="11"/>
        <v>7.333333333333333</v>
      </c>
      <c r="K17" s="171">
        <v>19</v>
      </c>
      <c r="L17" s="171">
        <f t="shared" si="0"/>
        <v>43.578947368421055</v>
      </c>
      <c r="M17" s="184">
        <v>828</v>
      </c>
      <c r="N17" s="172">
        <f t="shared" si="1"/>
        <v>9.409090909090908</v>
      </c>
      <c r="O17" s="172">
        <v>31</v>
      </c>
      <c r="P17" s="171">
        <v>5</v>
      </c>
      <c r="Q17" s="171">
        <f t="shared" si="2"/>
        <v>6.2</v>
      </c>
      <c r="R17" s="433">
        <v>21</v>
      </c>
      <c r="S17" s="433">
        <f t="shared" si="12"/>
        <v>49.857142857142854</v>
      </c>
      <c r="T17" s="417">
        <v>1047</v>
      </c>
      <c r="U17" s="433">
        <f t="shared" si="13"/>
        <v>11.897727272727273</v>
      </c>
      <c r="V17" s="381">
        <v>57</v>
      </c>
      <c r="W17" s="382">
        <v>8</v>
      </c>
      <c r="X17" s="433">
        <f t="shared" si="14"/>
        <v>7.125</v>
      </c>
      <c r="Y17" s="173">
        <f t="shared" si="15"/>
        <v>2797</v>
      </c>
      <c r="Z17" s="174">
        <f t="shared" si="15"/>
        <v>31.784090909090907</v>
      </c>
      <c r="AA17" s="175">
        <f t="shared" si="15"/>
        <v>110</v>
      </c>
      <c r="AB17" s="175">
        <f t="shared" si="4"/>
        <v>1.25</v>
      </c>
      <c r="AC17" s="175">
        <f t="shared" si="5"/>
        <v>16</v>
      </c>
      <c r="AD17" s="176">
        <f t="shared" si="16"/>
        <v>57</v>
      </c>
      <c r="AE17" s="176">
        <f t="shared" si="7"/>
        <v>49.223794781070325</v>
      </c>
      <c r="AF17" s="402">
        <f t="shared" si="8"/>
        <v>0.557615629984051</v>
      </c>
    </row>
    <row r="18" spans="1:32" ht="15">
      <c r="A18" s="166" t="s">
        <v>33</v>
      </c>
      <c r="B18" s="166">
        <v>196</v>
      </c>
      <c r="C18" s="177">
        <v>9</v>
      </c>
      <c r="D18" s="169">
        <v>17</v>
      </c>
      <c r="E18" s="455">
        <f t="shared" si="9"/>
        <v>131.7058823529412</v>
      </c>
      <c r="F18" s="185">
        <v>2239</v>
      </c>
      <c r="G18" s="451">
        <f t="shared" si="10"/>
        <v>11.423469387755102</v>
      </c>
      <c r="H18" s="169">
        <v>83</v>
      </c>
      <c r="I18" s="169">
        <v>13</v>
      </c>
      <c r="J18" s="455">
        <f t="shared" si="11"/>
        <v>6.384615384615385</v>
      </c>
      <c r="K18" s="172">
        <v>19</v>
      </c>
      <c r="L18" s="171">
        <f t="shared" si="0"/>
        <v>122.78947368421052</v>
      </c>
      <c r="M18" s="184">
        <v>2333</v>
      </c>
      <c r="N18" s="172">
        <f t="shared" si="1"/>
        <v>11.903061224489797</v>
      </c>
      <c r="O18" s="172">
        <v>290</v>
      </c>
      <c r="P18" s="171">
        <v>39</v>
      </c>
      <c r="Q18" s="171">
        <f t="shared" si="2"/>
        <v>7.435897435897436</v>
      </c>
      <c r="R18" s="433">
        <v>19</v>
      </c>
      <c r="S18" s="433">
        <f t="shared" si="12"/>
        <v>126.89473684210526</v>
      </c>
      <c r="T18" s="418">
        <v>2411</v>
      </c>
      <c r="U18" s="433">
        <f t="shared" si="13"/>
        <v>12.301020408163266</v>
      </c>
      <c r="V18" s="381">
        <v>119</v>
      </c>
      <c r="W18" s="382">
        <v>15</v>
      </c>
      <c r="X18" s="433">
        <f t="shared" si="14"/>
        <v>7.933333333333334</v>
      </c>
      <c r="Y18" s="173">
        <f t="shared" si="15"/>
        <v>6983</v>
      </c>
      <c r="Z18" s="174">
        <f t="shared" si="15"/>
        <v>35.62755102040816</v>
      </c>
      <c r="AA18" s="175">
        <f t="shared" si="15"/>
        <v>492</v>
      </c>
      <c r="AB18" s="175">
        <f t="shared" si="4"/>
        <v>2.510204081632653</v>
      </c>
      <c r="AC18" s="175">
        <f t="shared" si="5"/>
        <v>67</v>
      </c>
      <c r="AD18" s="176">
        <f t="shared" si="16"/>
        <v>55</v>
      </c>
      <c r="AE18" s="176">
        <f t="shared" si="7"/>
        <v>127.13003095975232</v>
      </c>
      <c r="AF18" s="402">
        <f t="shared" si="8"/>
        <v>0.6477736549165121</v>
      </c>
    </row>
    <row r="19" spans="1:32" ht="15">
      <c r="A19" s="166" t="s">
        <v>69</v>
      </c>
      <c r="B19" s="166">
        <v>43</v>
      </c>
      <c r="C19" s="177">
        <v>2</v>
      </c>
      <c r="D19" s="449">
        <v>17</v>
      </c>
      <c r="E19" s="455">
        <f t="shared" si="9"/>
        <v>30.58823529411765</v>
      </c>
      <c r="F19" s="264">
        <v>520</v>
      </c>
      <c r="G19" s="451">
        <f t="shared" si="10"/>
        <v>12.093023255813954</v>
      </c>
      <c r="H19" s="449">
        <v>60</v>
      </c>
      <c r="I19" s="449">
        <v>7</v>
      </c>
      <c r="J19" s="455">
        <f t="shared" si="11"/>
        <v>8.571428571428571</v>
      </c>
      <c r="K19" s="172">
        <v>19</v>
      </c>
      <c r="L19" s="171">
        <f t="shared" si="0"/>
        <v>27.789473684210527</v>
      </c>
      <c r="M19" s="184">
        <v>528</v>
      </c>
      <c r="N19" s="172">
        <f t="shared" si="1"/>
        <v>12.279069767441861</v>
      </c>
      <c r="O19" s="172">
        <v>116</v>
      </c>
      <c r="P19" s="171">
        <v>10</v>
      </c>
      <c r="Q19" s="171">
        <f t="shared" si="2"/>
        <v>11.6</v>
      </c>
      <c r="R19" s="381">
        <v>19</v>
      </c>
      <c r="S19" s="433">
        <f t="shared" si="12"/>
        <v>26.94736842105263</v>
      </c>
      <c r="T19" s="418">
        <v>512</v>
      </c>
      <c r="U19" s="433">
        <f t="shared" si="13"/>
        <v>11.906976744186046</v>
      </c>
      <c r="V19" s="381">
        <v>21</v>
      </c>
      <c r="W19" s="382">
        <v>4</v>
      </c>
      <c r="X19" s="433">
        <f t="shared" si="14"/>
        <v>5.25</v>
      </c>
      <c r="Y19" s="173">
        <f t="shared" si="15"/>
        <v>1560</v>
      </c>
      <c r="Z19" s="174">
        <f t="shared" si="15"/>
        <v>36.27906976744186</v>
      </c>
      <c r="AA19" s="175">
        <f t="shared" si="15"/>
        <v>197</v>
      </c>
      <c r="AB19" s="175">
        <f t="shared" si="4"/>
        <v>4.5813953488372094</v>
      </c>
      <c r="AC19" s="175">
        <f t="shared" si="5"/>
        <v>21</v>
      </c>
      <c r="AD19" s="176">
        <f t="shared" si="16"/>
        <v>55</v>
      </c>
      <c r="AE19" s="176">
        <f t="shared" si="7"/>
        <v>28.441692466460267</v>
      </c>
      <c r="AF19" s="402">
        <f t="shared" si="8"/>
        <v>0.6596194503171248</v>
      </c>
    </row>
    <row r="20" spans="1:32" s="77" customFormat="1" ht="23.25">
      <c r="A20" s="186" t="s">
        <v>16</v>
      </c>
      <c r="B20" s="186">
        <f>SUM(B3:B19)</f>
        <v>1431</v>
      </c>
      <c r="C20" s="186">
        <f>SUM(C3:C19)</f>
        <v>64</v>
      </c>
      <c r="D20" s="186">
        <f>SUM(D3:D19)</f>
        <v>289</v>
      </c>
      <c r="E20" s="187">
        <f>SUM(E3:E19)</f>
        <v>948.5882352941178</v>
      </c>
      <c r="F20" s="186">
        <f>SUM(F3:F19)</f>
        <v>16126</v>
      </c>
      <c r="G20" s="188">
        <f>F20/B20</f>
        <v>11.269042627533194</v>
      </c>
      <c r="H20" s="189">
        <f>SUM(H3:H19)</f>
        <v>1164</v>
      </c>
      <c r="I20" s="189">
        <f>SUM(I3:I19)</f>
        <v>167</v>
      </c>
      <c r="J20" s="190">
        <f>H20/I20</f>
        <v>6.970059880239521</v>
      </c>
      <c r="K20" s="189">
        <f>SUM(K3:K19)</f>
        <v>318</v>
      </c>
      <c r="L20" s="189">
        <f>SUM(L3:L19)</f>
        <v>850.8574131406948</v>
      </c>
      <c r="M20" s="189">
        <f>SUM(M3:M19)</f>
        <v>15840</v>
      </c>
      <c r="N20" s="191">
        <f aca="true" t="shared" si="18" ref="N20:N32">M20/B20</f>
        <v>11.069182389937106</v>
      </c>
      <c r="O20" s="189">
        <f>SUM(O3:O19)</f>
        <v>2230</v>
      </c>
      <c r="P20" s="189">
        <f>SUM(P3:P19)</f>
        <v>298</v>
      </c>
      <c r="Q20" s="188">
        <f>O20/P20</f>
        <v>7.483221476510067</v>
      </c>
      <c r="R20" s="189">
        <f>SUM(R3:R19)</f>
        <v>313</v>
      </c>
      <c r="S20" s="189">
        <f>SUM(S3:S19)</f>
        <v>864.9176788124156</v>
      </c>
      <c r="T20" s="189">
        <f>SUM(T3:T19)</f>
        <v>15967</v>
      </c>
      <c r="U20" s="188">
        <f aca="true" t="shared" si="19" ref="U20:U32">T20/B20</f>
        <v>11.157931516422082</v>
      </c>
      <c r="V20" s="189">
        <f>SUM(V3:V19)</f>
        <v>1207</v>
      </c>
      <c r="W20" s="189">
        <f>SUM(W3:W19)</f>
        <v>187</v>
      </c>
      <c r="X20" s="188">
        <f aca="true" t="shared" si="20" ref="X20:X32">V20/W20</f>
        <v>6.454545454545454</v>
      </c>
      <c r="Y20" s="192">
        <f>F20+M20+T20</f>
        <v>47933</v>
      </c>
      <c r="Z20" s="188">
        <f>Y20/B20</f>
        <v>33.49615653389238</v>
      </c>
      <c r="AA20" s="193">
        <f aca="true" t="shared" si="21" ref="Z20:AA32">H20+O20+V20</f>
        <v>4601</v>
      </c>
      <c r="AB20" s="194">
        <f aca="true" t="shared" si="22" ref="AB20:AB33">AA20/B20</f>
        <v>3.215234102026555</v>
      </c>
      <c r="AC20" s="194">
        <f aca="true" t="shared" si="23" ref="AC20:AC33">I20+P20+W20</f>
        <v>652</v>
      </c>
      <c r="AD20" s="195">
        <f>SUM(AD3,AD4,AD5,AD6,AD7,AD8,AD9,AD10,AD11,AD12,AD13,AD14,AD15,AD16,AD17,AD18)/16</f>
        <v>54.0625</v>
      </c>
      <c r="AE20" s="195">
        <f>(E20+L20+S20)/3</f>
        <v>888.1211090824094</v>
      </c>
      <c r="AF20" s="403">
        <f aca="true" t="shared" si="24" ref="AF20:AF34">Z20/AD20</f>
        <v>0.619582086176044</v>
      </c>
    </row>
    <row r="21" spans="1:32" ht="13.5" customHeight="1">
      <c r="A21" s="166" t="s">
        <v>34</v>
      </c>
      <c r="B21" s="66">
        <v>176</v>
      </c>
      <c r="C21" s="537">
        <v>6</v>
      </c>
      <c r="D21" s="533">
        <v>17</v>
      </c>
      <c r="E21" s="542">
        <f>F21/D21</f>
        <v>124.05882352941177</v>
      </c>
      <c r="F21" s="534">
        <v>2109</v>
      </c>
      <c r="G21" s="451">
        <f>F21/B21</f>
        <v>11.982954545454545</v>
      </c>
      <c r="H21" s="455">
        <v>125</v>
      </c>
      <c r="I21" s="455">
        <v>20</v>
      </c>
      <c r="J21" s="555">
        <f>H21/I21</f>
        <v>6.25</v>
      </c>
      <c r="K21" s="535">
        <v>19</v>
      </c>
      <c r="L21" s="171">
        <f>M21/K21</f>
        <v>90.6842105263158</v>
      </c>
      <c r="M21" s="513">
        <v>1723</v>
      </c>
      <c r="N21" s="172">
        <f t="shared" si="18"/>
        <v>9.789772727272727</v>
      </c>
      <c r="O21" s="528">
        <v>280</v>
      </c>
      <c r="P21" s="529">
        <v>33</v>
      </c>
      <c r="Q21" s="262">
        <f>O21/P21</f>
        <v>8.484848484848484</v>
      </c>
      <c r="R21" s="541">
        <v>21</v>
      </c>
      <c r="S21" s="540">
        <f>T21/R21</f>
        <v>82.28571428571429</v>
      </c>
      <c r="T21" s="547">
        <v>1728</v>
      </c>
      <c r="U21" s="540">
        <f t="shared" si="19"/>
        <v>9.818181818181818</v>
      </c>
      <c r="V21" s="539">
        <v>215</v>
      </c>
      <c r="W21" s="539">
        <v>31</v>
      </c>
      <c r="X21" s="550">
        <f t="shared" si="20"/>
        <v>6.935483870967742</v>
      </c>
      <c r="Y21" s="174">
        <f aca="true" t="shared" si="25" ref="Y21:Y27">F21+M21+T21</f>
        <v>5560</v>
      </c>
      <c r="Z21" s="174">
        <f aca="true" t="shared" si="26" ref="Z21:AA24">G21+N21+U21</f>
        <v>31.590909090909093</v>
      </c>
      <c r="AA21" s="175">
        <f>H21+O21+V21</f>
        <v>620</v>
      </c>
      <c r="AB21" s="175">
        <f t="shared" si="22"/>
        <v>3.522727272727273</v>
      </c>
      <c r="AC21" s="333">
        <f t="shared" si="23"/>
        <v>84</v>
      </c>
      <c r="AD21" s="176">
        <f>D21+K21+R21</f>
        <v>57</v>
      </c>
      <c r="AE21" s="176">
        <f>(E21+L21+S21)/3</f>
        <v>99.00958278048061</v>
      </c>
      <c r="AF21" s="402">
        <f t="shared" si="24"/>
        <v>0.554226475279107</v>
      </c>
    </row>
    <row r="22" spans="1:32" ht="15">
      <c r="A22" s="166" t="s">
        <v>35</v>
      </c>
      <c r="B22" s="166">
        <v>270</v>
      </c>
      <c r="C22" s="177">
        <v>10</v>
      </c>
      <c r="D22" s="413">
        <v>17</v>
      </c>
      <c r="E22" s="454">
        <f aca="true" t="shared" si="27" ref="E22:E32">F22/D22</f>
        <v>170.7058823529412</v>
      </c>
      <c r="F22" s="414">
        <v>2902</v>
      </c>
      <c r="G22" s="170">
        <f aca="true" t="shared" si="28" ref="G22:G32">F22/B22</f>
        <v>10.748148148148148</v>
      </c>
      <c r="H22" s="169">
        <v>95</v>
      </c>
      <c r="I22" s="169">
        <v>16</v>
      </c>
      <c r="J22" s="455">
        <f aca="true" t="shared" si="29" ref="J22:J32">H22/I22</f>
        <v>5.9375</v>
      </c>
      <c r="K22" s="415">
        <v>19</v>
      </c>
      <c r="L22" s="171">
        <f aca="true" t="shared" si="30" ref="L22:L32">M22/K22</f>
        <v>151.21052631578948</v>
      </c>
      <c r="M22" s="200">
        <v>2873</v>
      </c>
      <c r="N22" s="172">
        <f t="shared" si="18"/>
        <v>10.64074074074074</v>
      </c>
      <c r="O22" s="172">
        <v>527</v>
      </c>
      <c r="P22" s="171">
        <v>84</v>
      </c>
      <c r="Q22" s="262">
        <f aca="true" t="shared" si="31" ref="Q22:Q32">O22/P22</f>
        <v>6.273809523809524</v>
      </c>
      <c r="R22" s="465">
        <v>21</v>
      </c>
      <c r="S22" s="464">
        <f aca="true" t="shared" si="32" ref="S22:S29">T22/R22</f>
        <v>140.33333333333334</v>
      </c>
      <c r="T22" s="467">
        <v>2947</v>
      </c>
      <c r="U22" s="464">
        <f t="shared" si="19"/>
        <v>10.914814814814815</v>
      </c>
      <c r="V22" s="463">
        <v>257</v>
      </c>
      <c r="W22" s="463">
        <v>37</v>
      </c>
      <c r="X22" s="466">
        <f t="shared" si="20"/>
        <v>6.945945945945946</v>
      </c>
      <c r="Y22" s="174">
        <f t="shared" si="25"/>
        <v>8722</v>
      </c>
      <c r="Z22" s="174">
        <f t="shared" si="26"/>
        <v>32.303703703703704</v>
      </c>
      <c r="AA22" s="175">
        <f t="shared" si="26"/>
        <v>879</v>
      </c>
      <c r="AB22" s="175">
        <f t="shared" si="22"/>
        <v>3.2555555555555555</v>
      </c>
      <c r="AC22" s="333">
        <f t="shared" si="23"/>
        <v>137</v>
      </c>
      <c r="AD22" s="176">
        <f>D22+K22+R22</f>
        <v>57</v>
      </c>
      <c r="AE22" s="176">
        <f>(E22+L22+S22)/3</f>
        <v>154.08324733402137</v>
      </c>
      <c r="AF22" s="402">
        <f t="shared" si="24"/>
        <v>0.5667316439246264</v>
      </c>
    </row>
    <row r="23" spans="1:32" ht="15">
      <c r="A23" s="166" t="s">
        <v>36</v>
      </c>
      <c r="B23" s="166">
        <v>194</v>
      </c>
      <c r="C23" s="199">
        <v>7</v>
      </c>
      <c r="D23" s="356">
        <v>17</v>
      </c>
      <c r="E23" s="454">
        <f t="shared" si="27"/>
        <v>149.47058823529412</v>
      </c>
      <c r="F23" s="357">
        <v>2541</v>
      </c>
      <c r="G23" s="170">
        <f t="shared" si="28"/>
        <v>13.097938144329897</v>
      </c>
      <c r="H23" s="169">
        <v>37</v>
      </c>
      <c r="I23" s="169">
        <v>8</v>
      </c>
      <c r="J23" s="455">
        <f t="shared" si="29"/>
        <v>4.625</v>
      </c>
      <c r="K23" s="359">
        <v>19</v>
      </c>
      <c r="L23" s="171">
        <f t="shared" si="30"/>
        <v>134.78947368421052</v>
      </c>
      <c r="M23" s="200">
        <v>2561</v>
      </c>
      <c r="N23" s="172">
        <f t="shared" si="18"/>
        <v>13.20103092783505</v>
      </c>
      <c r="O23" s="197">
        <v>217</v>
      </c>
      <c r="P23" s="198">
        <v>33</v>
      </c>
      <c r="Q23" s="262">
        <f t="shared" si="31"/>
        <v>6.575757575757576</v>
      </c>
      <c r="R23" s="465">
        <v>19</v>
      </c>
      <c r="S23" s="464">
        <f t="shared" si="32"/>
        <v>134.26315789473685</v>
      </c>
      <c r="T23" s="467">
        <v>2551</v>
      </c>
      <c r="U23" s="464">
        <f t="shared" si="19"/>
        <v>13.149484536082474</v>
      </c>
      <c r="V23" s="463">
        <v>123</v>
      </c>
      <c r="W23" s="463">
        <v>24</v>
      </c>
      <c r="X23" s="466">
        <f t="shared" si="20"/>
        <v>5.125</v>
      </c>
      <c r="Y23" s="174">
        <f t="shared" si="25"/>
        <v>7653</v>
      </c>
      <c r="Z23" s="174">
        <f t="shared" si="26"/>
        <v>39.44845360824742</v>
      </c>
      <c r="AA23" s="175">
        <f t="shared" si="26"/>
        <v>377</v>
      </c>
      <c r="AB23" s="175">
        <f t="shared" si="22"/>
        <v>1.943298969072165</v>
      </c>
      <c r="AC23" s="333">
        <f t="shared" si="23"/>
        <v>65</v>
      </c>
      <c r="AD23" s="176">
        <f>D23+K23+R23</f>
        <v>55</v>
      </c>
      <c r="AE23" s="176">
        <f>(E23+L23+S23)/3</f>
        <v>139.5077399380805</v>
      </c>
      <c r="AF23" s="402">
        <f t="shared" si="24"/>
        <v>0.717244611059044</v>
      </c>
    </row>
    <row r="24" spans="1:32" ht="15">
      <c r="A24" s="166" t="s">
        <v>37</v>
      </c>
      <c r="B24" s="166">
        <v>185</v>
      </c>
      <c r="C24" s="177">
        <v>6</v>
      </c>
      <c r="D24" s="356">
        <v>17</v>
      </c>
      <c r="E24" s="454">
        <f t="shared" si="27"/>
        <v>136.11764705882354</v>
      </c>
      <c r="F24" s="357">
        <v>2314</v>
      </c>
      <c r="G24" s="170">
        <f t="shared" si="28"/>
        <v>12.508108108108107</v>
      </c>
      <c r="H24" s="169">
        <v>76</v>
      </c>
      <c r="I24" s="169">
        <v>15</v>
      </c>
      <c r="J24" s="455">
        <f t="shared" si="29"/>
        <v>5.066666666666666</v>
      </c>
      <c r="K24" s="359">
        <v>19</v>
      </c>
      <c r="L24" s="171">
        <f t="shared" si="30"/>
        <v>131.78947368421052</v>
      </c>
      <c r="M24" s="200">
        <v>2504</v>
      </c>
      <c r="N24" s="172">
        <f t="shared" si="18"/>
        <v>13.535135135135135</v>
      </c>
      <c r="O24" s="197">
        <v>115</v>
      </c>
      <c r="P24" s="198">
        <v>24</v>
      </c>
      <c r="Q24" s="262">
        <f t="shared" si="31"/>
        <v>4.791666666666667</v>
      </c>
      <c r="R24" s="465">
        <v>19</v>
      </c>
      <c r="S24" s="464">
        <f t="shared" si="32"/>
        <v>112.36842105263158</v>
      </c>
      <c r="T24" s="467">
        <v>2135</v>
      </c>
      <c r="U24" s="464">
        <f t="shared" si="19"/>
        <v>11.54054054054054</v>
      </c>
      <c r="V24" s="463">
        <v>118</v>
      </c>
      <c r="W24" s="463">
        <v>24</v>
      </c>
      <c r="X24" s="466">
        <f t="shared" si="20"/>
        <v>4.916666666666667</v>
      </c>
      <c r="Y24" s="174">
        <f t="shared" si="25"/>
        <v>6953</v>
      </c>
      <c r="Z24" s="174">
        <f t="shared" si="26"/>
        <v>37.58378378378379</v>
      </c>
      <c r="AA24" s="175">
        <f t="shared" si="26"/>
        <v>309</v>
      </c>
      <c r="AB24" s="175">
        <f t="shared" si="22"/>
        <v>1.6702702702702703</v>
      </c>
      <c r="AC24" s="333">
        <f t="shared" si="23"/>
        <v>63</v>
      </c>
      <c r="AD24" s="176">
        <f>D24+K24+R24</f>
        <v>55</v>
      </c>
      <c r="AE24" s="176">
        <f>(E24+L24+S24)/3</f>
        <v>126.75851393188854</v>
      </c>
      <c r="AF24" s="402">
        <f t="shared" si="24"/>
        <v>0.6833415233415234</v>
      </c>
    </row>
    <row r="25" spans="1:32" ht="16.5" customHeight="1">
      <c r="A25" s="166" t="s">
        <v>38</v>
      </c>
      <c r="B25" s="369">
        <v>254</v>
      </c>
      <c r="C25" s="130">
        <v>9</v>
      </c>
      <c r="D25" s="448">
        <v>17</v>
      </c>
      <c r="E25" s="454">
        <f t="shared" si="27"/>
        <v>196.23529411764707</v>
      </c>
      <c r="F25" s="347">
        <v>3336</v>
      </c>
      <c r="G25" s="170">
        <f t="shared" si="28"/>
        <v>13.133858267716535</v>
      </c>
      <c r="H25" s="347">
        <v>89</v>
      </c>
      <c r="I25" s="347">
        <v>21</v>
      </c>
      <c r="J25" s="455">
        <f t="shared" si="29"/>
        <v>4.238095238095238</v>
      </c>
      <c r="K25" s="457">
        <v>19</v>
      </c>
      <c r="L25" s="171">
        <f t="shared" si="30"/>
        <v>155.57894736842104</v>
      </c>
      <c r="M25" s="200">
        <v>2956</v>
      </c>
      <c r="N25" s="180">
        <f t="shared" si="18"/>
        <v>11.637795275590552</v>
      </c>
      <c r="O25" s="180">
        <v>112</v>
      </c>
      <c r="P25" s="180">
        <v>23</v>
      </c>
      <c r="Q25" s="262">
        <f t="shared" si="31"/>
        <v>4.869565217391305</v>
      </c>
      <c r="R25" s="462">
        <v>19</v>
      </c>
      <c r="S25" s="420">
        <f t="shared" si="32"/>
        <v>153.10526315789474</v>
      </c>
      <c r="T25" s="462">
        <v>2909</v>
      </c>
      <c r="U25" s="420">
        <f t="shared" si="19"/>
        <v>11.452755905511811</v>
      </c>
      <c r="V25" s="462">
        <v>140</v>
      </c>
      <c r="W25" s="462">
        <v>25</v>
      </c>
      <c r="X25" s="420">
        <f t="shared" si="20"/>
        <v>5.6</v>
      </c>
      <c r="Y25" s="174">
        <f t="shared" si="25"/>
        <v>9201</v>
      </c>
      <c r="Z25" s="174">
        <f t="shared" si="21"/>
        <v>36.2244094488189</v>
      </c>
      <c r="AA25" s="175">
        <f t="shared" si="21"/>
        <v>341</v>
      </c>
      <c r="AB25" s="175">
        <f t="shared" si="22"/>
        <v>1.3425196850393701</v>
      </c>
      <c r="AC25" s="333">
        <f t="shared" si="23"/>
        <v>69</v>
      </c>
      <c r="AD25" s="176">
        <f t="shared" si="16"/>
        <v>55</v>
      </c>
      <c r="AE25" s="176">
        <f aca="true" t="shared" si="33" ref="AE25:AE34">(E25+L25+S25)/3</f>
        <v>168.3065015479876</v>
      </c>
      <c r="AF25" s="402">
        <f t="shared" si="24"/>
        <v>0.6586256263421619</v>
      </c>
    </row>
    <row r="26" spans="1:32" ht="15">
      <c r="A26" s="166" t="s">
        <v>39</v>
      </c>
      <c r="B26" s="166">
        <v>315</v>
      </c>
      <c r="C26" s="450">
        <v>12</v>
      </c>
      <c r="D26" s="452">
        <v>17</v>
      </c>
      <c r="E26" s="454">
        <f t="shared" si="27"/>
        <v>216.8235294117647</v>
      </c>
      <c r="F26" s="453">
        <v>3686</v>
      </c>
      <c r="G26" s="170">
        <f t="shared" si="28"/>
        <v>11.7015873015873</v>
      </c>
      <c r="H26" s="449">
        <v>125</v>
      </c>
      <c r="I26" s="449">
        <v>25</v>
      </c>
      <c r="J26" s="455">
        <f t="shared" si="29"/>
        <v>5</v>
      </c>
      <c r="K26" s="359">
        <v>19</v>
      </c>
      <c r="L26" s="171">
        <f t="shared" si="30"/>
        <v>191.89473684210526</v>
      </c>
      <c r="M26" s="200">
        <v>3646</v>
      </c>
      <c r="N26" s="172">
        <f t="shared" si="18"/>
        <v>11.574603174603174</v>
      </c>
      <c r="O26" s="197">
        <v>205</v>
      </c>
      <c r="P26" s="198">
        <v>41</v>
      </c>
      <c r="Q26" s="262">
        <f t="shared" si="31"/>
        <v>5</v>
      </c>
      <c r="R26" s="465">
        <v>19</v>
      </c>
      <c r="S26" s="464">
        <f t="shared" si="32"/>
        <v>180.21052631578948</v>
      </c>
      <c r="T26" s="467">
        <v>3424</v>
      </c>
      <c r="U26" s="464">
        <f t="shared" si="19"/>
        <v>10.86984126984127</v>
      </c>
      <c r="V26" s="463">
        <v>45</v>
      </c>
      <c r="W26" s="463">
        <v>9</v>
      </c>
      <c r="X26" s="466">
        <f t="shared" si="20"/>
        <v>5</v>
      </c>
      <c r="Y26" s="201">
        <f>F26+M26+T26</f>
        <v>10756</v>
      </c>
      <c r="Z26" s="201">
        <f t="shared" si="21"/>
        <v>34.146031746031746</v>
      </c>
      <c r="AA26" s="202">
        <f t="shared" si="21"/>
        <v>375</v>
      </c>
      <c r="AB26" s="202">
        <f t="shared" si="22"/>
        <v>1.1904761904761905</v>
      </c>
      <c r="AC26" s="334">
        <f t="shared" si="23"/>
        <v>75</v>
      </c>
      <c r="AD26" s="203">
        <f t="shared" si="16"/>
        <v>55</v>
      </c>
      <c r="AE26" s="203">
        <f t="shared" si="33"/>
        <v>196.30959752321982</v>
      </c>
      <c r="AF26" s="402">
        <f t="shared" si="24"/>
        <v>0.6208369408369409</v>
      </c>
    </row>
    <row r="27" spans="1:32" ht="15">
      <c r="A27" s="166" t="s">
        <v>40</v>
      </c>
      <c r="B27" s="196">
        <v>272</v>
      </c>
      <c r="C27" s="355">
        <v>9</v>
      </c>
      <c r="D27" s="356">
        <v>17</v>
      </c>
      <c r="E27" s="454">
        <f t="shared" si="27"/>
        <v>188.41176470588235</v>
      </c>
      <c r="F27" s="357">
        <v>3203</v>
      </c>
      <c r="G27" s="170">
        <f t="shared" si="28"/>
        <v>11.775735294117647</v>
      </c>
      <c r="H27" s="169">
        <v>59</v>
      </c>
      <c r="I27" s="169">
        <v>12</v>
      </c>
      <c r="J27" s="455">
        <f t="shared" si="29"/>
        <v>4.916666666666667</v>
      </c>
      <c r="K27" s="359">
        <v>19</v>
      </c>
      <c r="L27" s="171">
        <f t="shared" si="30"/>
        <v>177.05263157894737</v>
      </c>
      <c r="M27" s="359">
        <v>3364</v>
      </c>
      <c r="N27" s="172">
        <f t="shared" si="18"/>
        <v>12.367647058823529</v>
      </c>
      <c r="O27" s="360">
        <v>133</v>
      </c>
      <c r="P27" s="360">
        <v>28</v>
      </c>
      <c r="Q27" s="262">
        <f t="shared" si="31"/>
        <v>4.75</v>
      </c>
      <c r="R27" s="382">
        <v>21</v>
      </c>
      <c r="S27" s="381">
        <f t="shared" si="32"/>
        <v>155</v>
      </c>
      <c r="T27" s="416">
        <v>3255</v>
      </c>
      <c r="U27" s="381">
        <f t="shared" si="19"/>
        <v>11.966911764705882</v>
      </c>
      <c r="V27" s="432">
        <v>112</v>
      </c>
      <c r="W27" s="432">
        <v>22</v>
      </c>
      <c r="X27" s="433">
        <f t="shared" si="20"/>
        <v>5.090909090909091</v>
      </c>
      <c r="Y27" s="174">
        <f t="shared" si="25"/>
        <v>9822</v>
      </c>
      <c r="Z27" s="174">
        <f t="shared" si="21"/>
        <v>36.11029411764706</v>
      </c>
      <c r="AA27" s="175">
        <f t="shared" si="21"/>
        <v>304</v>
      </c>
      <c r="AB27" s="175">
        <f t="shared" si="22"/>
        <v>1.1176470588235294</v>
      </c>
      <c r="AC27" s="333">
        <f t="shared" si="23"/>
        <v>62</v>
      </c>
      <c r="AD27" s="176">
        <f t="shared" si="16"/>
        <v>57</v>
      </c>
      <c r="AE27" s="176">
        <f t="shared" si="33"/>
        <v>173.48813209494324</v>
      </c>
      <c r="AF27" s="402">
        <f t="shared" si="24"/>
        <v>0.6335139318885449</v>
      </c>
    </row>
    <row r="28" spans="1:32" ht="15">
      <c r="A28" s="166" t="s">
        <v>41</v>
      </c>
      <c r="B28" s="166">
        <v>172</v>
      </c>
      <c r="C28" s="199">
        <v>5</v>
      </c>
      <c r="D28" s="449">
        <v>17</v>
      </c>
      <c r="E28" s="454">
        <f t="shared" si="27"/>
        <v>128.64705882352942</v>
      </c>
      <c r="F28" s="264">
        <v>2187</v>
      </c>
      <c r="G28" s="170">
        <f t="shared" si="28"/>
        <v>12.715116279069768</v>
      </c>
      <c r="H28" s="449">
        <v>50</v>
      </c>
      <c r="I28" s="449">
        <v>10</v>
      </c>
      <c r="J28" s="455">
        <f t="shared" si="29"/>
        <v>5</v>
      </c>
      <c r="K28" s="172">
        <v>19</v>
      </c>
      <c r="L28" s="171">
        <f t="shared" si="30"/>
        <v>121.42105263157895</v>
      </c>
      <c r="M28" s="184">
        <v>2307</v>
      </c>
      <c r="N28" s="172">
        <f t="shared" si="18"/>
        <v>13.412790697674419</v>
      </c>
      <c r="O28" s="172">
        <v>56</v>
      </c>
      <c r="P28" s="171">
        <v>9</v>
      </c>
      <c r="Q28" s="262">
        <f t="shared" si="31"/>
        <v>6.222222222222222</v>
      </c>
      <c r="R28" s="467">
        <v>19</v>
      </c>
      <c r="S28" s="469">
        <f t="shared" si="32"/>
        <v>103.84210526315789</v>
      </c>
      <c r="T28" s="467">
        <v>1973</v>
      </c>
      <c r="U28" s="469">
        <f t="shared" si="19"/>
        <v>11.470930232558139</v>
      </c>
      <c r="V28" s="470">
        <v>54</v>
      </c>
      <c r="W28" s="470">
        <v>12</v>
      </c>
      <c r="X28" s="468">
        <f t="shared" si="20"/>
        <v>4.5</v>
      </c>
      <c r="Y28" s="174">
        <f aca="true" t="shared" si="34" ref="Y28:Y34">F28+M28+T28</f>
        <v>6467</v>
      </c>
      <c r="Z28" s="174">
        <f t="shared" si="21"/>
        <v>37.598837209302324</v>
      </c>
      <c r="AA28" s="175">
        <f t="shared" si="21"/>
        <v>160</v>
      </c>
      <c r="AB28" s="175">
        <f t="shared" si="22"/>
        <v>0.9302325581395349</v>
      </c>
      <c r="AC28" s="333">
        <f t="shared" si="23"/>
        <v>31</v>
      </c>
      <c r="AD28" s="176">
        <f t="shared" si="16"/>
        <v>55</v>
      </c>
      <c r="AE28" s="176">
        <f t="shared" si="33"/>
        <v>117.9700722394221</v>
      </c>
      <c r="AF28" s="402">
        <f t="shared" si="24"/>
        <v>0.683615221987315</v>
      </c>
    </row>
    <row r="29" spans="1:32" ht="12" customHeight="1">
      <c r="A29" s="166" t="s">
        <v>42</v>
      </c>
      <c r="B29" s="166">
        <v>237</v>
      </c>
      <c r="C29" s="199">
        <v>7</v>
      </c>
      <c r="D29" s="170">
        <v>17</v>
      </c>
      <c r="E29" s="454">
        <f t="shared" si="27"/>
        <v>165.76470588235293</v>
      </c>
      <c r="F29" s="185">
        <v>2818</v>
      </c>
      <c r="G29" s="170">
        <f t="shared" si="28"/>
        <v>11.890295358649789</v>
      </c>
      <c r="H29" s="169">
        <v>203</v>
      </c>
      <c r="I29" s="169">
        <v>36</v>
      </c>
      <c r="J29" s="455">
        <f t="shared" si="29"/>
        <v>5.638888888888889</v>
      </c>
      <c r="K29" s="171">
        <v>19</v>
      </c>
      <c r="L29" s="171">
        <f t="shared" si="30"/>
        <v>148.57894736842104</v>
      </c>
      <c r="M29" s="184">
        <v>2823</v>
      </c>
      <c r="N29" s="172">
        <f t="shared" si="18"/>
        <v>11.91139240506329</v>
      </c>
      <c r="O29" s="172">
        <v>298</v>
      </c>
      <c r="P29" s="171">
        <v>64</v>
      </c>
      <c r="Q29" s="262">
        <f t="shared" si="31"/>
        <v>4.65625</v>
      </c>
      <c r="R29" s="382">
        <v>19</v>
      </c>
      <c r="S29" s="381">
        <f t="shared" si="32"/>
        <v>123.3157894736842</v>
      </c>
      <c r="T29" s="416">
        <v>2343</v>
      </c>
      <c r="U29" s="381">
        <f t="shared" si="19"/>
        <v>9.886075949367088</v>
      </c>
      <c r="V29" s="432">
        <v>408</v>
      </c>
      <c r="W29" s="432">
        <v>56</v>
      </c>
      <c r="X29" s="433">
        <f t="shared" si="20"/>
        <v>7.285714285714286</v>
      </c>
      <c r="Y29" s="174">
        <f t="shared" si="34"/>
        <v>7984</v>
      </c>
      <c r="Z29" s="174">
        <f t="shared" si="21"/>
        <v>33.687763713080166</v>
      </c>
      <c r="AA29" s="175">
        <f t="shared" si="21"/>
        <v>909</v>
      </c>
      <c r="AB29" s="175">
        <f t="shared" si="22"/>
        <v>3.8354430379746836</v>
      </c>
      <c r="AC29" s="175">
        <f t="shared" si="23"/>
        <v>156</v>
      </c>
      <c r="AD29" s="176">
        <f t="shared" si="16"/>
        <v>55</v>
      </c>
      <c r="AE29" s="176">
        <f t="shared" si="33"/>
        <v>145.88648090815272</v>
      </c>
      <c r="AF29" s="402">
        <f t="shared" si="24"/>
        <v>0.6125047947832758</v>
      </c>
    </row>
    <row r="30" spans="1:32" s="145" customFormat="1" ht="15">
      <c r="A30" s="166" t="s">
        <v>43</v>
      </c>
      <c r="B30" s="166">
        <v>258</v>
      </c>
      <c r="C30" s="177">
        <v>10</v>
      </c>
      <c r="D30" s="168">
        <v>17</v>
      </c>
      <c r="E30" s="454">
        <f t="shared" si="27"/>
        <v>206.94117647058823</v>
      </c>
      <c r="F30" s="185">
        <v>3518</v>
      </c>
      <c r="G30" s="170">
        <f t="shared" si="28"/>
        <v>13.635658914728682</v>
      </c>
      <c r="H30" s="169">
        <v>36</v>
      </c>
      <c r="I30" s="169">
        <v>9</v>
      </c>
      <c r="J30" s="455">
        <f t="shared" si="29"/>
        <v>4</v>
      </c>
      <c r="K30" s="383">
        <v>19</v>
      </c>
      <c r="L30" s="171">
        <f t="shared" si="30"/>
        <v>161.8421052631579</v>
      </c>
      <c r="M30" s="184">
        <v>3075</v>
      </c>
      <c r="N30" s="172">
        <f t="shared" si="18"/>
        <v>11.918604651162791</v>
      </c>
      <c r="O30" s="172">
        <v>108</v>
      </c>
      <c r="P30" s="171">
        <v>18</v>
      </c>
      <c r="Q30" s="262">
        <f t="shared" si="31"/>
        <v>6</v>
      </c>
      <c r="R30" s="465">
        <v>21</v>
      </c>
      <c r="S30" s="464">
        <v>162</v>
      </c>
      <c r="T30" s="467">
        <v>3310</v>
      </c>
      <c r="U30" s="464">
        <v>12.829457364341085</v>
      </c>
      <c r="V30" s="463">
        <v>76</v>
      </c>
      <c r="W30" s="463">
        <v>12</v>
      </c>
      <c r="X30" s="466">
        <v>6.333333333333333</v>
      </c>
      <c r="Y30" s="174">
        <f t="shared" si="34"/>
        <v>9903</v>
      </c>
      <c r="Z30" s="174">
        <f t="shared" si="21"/>
        <v>38.383720930232556</v>
      </c>
      <c r="AA30" s="175">
        <f t="shared" si="21"/>
        <v>220</v>
      </c>
      <c r="AB30" s="175">
        <f t="shared" si="22"/>
        <v>0.8527131782945736</v>
      </c>
      <c r="AC30" s="175">
        <f t="shared" si="23"/>
        <v>39</v>
      </c>
      <c r="AD30" s="176">
        <f t="shared" si="16"/>
        <v>57</v>
      </c>
      <c r="AE30" s="176">
        <f t="shared" si="33"/>
        <v>176.92776057791536</v>
      </c>
      <c r="AF30" s="402">
        <f t="shared" si="24"/>
        <v>0.6733986128110975</v>
      </c>
    </row>
    <row r="31" spans="1:32" ht="15">
      <c r="A31" s="166" t="s">
        <v>44</v>
      </c>
      <c r="B31" s="166">
        <v>285</v>
      </c>
      <c r="C31" s="199">
        <v>11</v>
      </c>
      <c r="D31" s="447">
        <v>17</v>
      </c>
      <c r="E31" s="454">
        <f t="shared" si="27"/>
        <v>214.8235294117647</v>
      </c>
      <c r="F31" s="264">
        <v>3652</v>
      </c>
      <c r="G31" s="170">
        <f t="shared" si="28"/>
        <v>12.814035087719299</v>
      </c>
      <c r="H31" s="449">
        <v>65</v>
      </c>
      <c r="I31" s="449">
        <v>10</v>
      </c>
      <c r="J31" s="455">
        <f t="shared" si="29"/>
        <v>6.5</v>
      </c>
      <c r="K31" s="171">
        <v>18</v>
      </c>
      <c r="L31" s="171">
        <f t="shared" si="30"/>
        <v>184.05555555555554</v>
      </c>
      <c r="M31" s="184">
        <v>3313</v>
      </c>
      <c r="N31" s="172">
        <f t="shared" si="18"/>
        <v>11.624561403508771</v>
      </c>
      <c r="O31" s="172">
        <v>133</v>
      </c>
      <c r="P31" s="171">
        <v>19</v>
      </c>
      <c r="Q31" s="262">
        <f t="shared" si="31"/>
        <v>7</v>
      </c>
      <c r="R31" s="465">
        <v>19</v>
      </c>
      <c r="S31" s="464">
        <f>T31/R31</f>
        <v>181.57894736842104</v>
      </c>
      <c r="T31" s="468">
        <v>3450</v>
      </c>
      <c r="U31" s="464">
        <f>T31/B31</f>
        <v>12.105263157894736</v>
      </c>
      <c r="V31" s="463">
        <v>63</v>
      </c>
      <c r="W31" s="463">
        <v>10</v>
      </c>
      <c r="X31" s="466">
        <f>V31/W31</f>
        <v>6.3</v>
      </c>
      <c r="Y31" s="174">
        <f t="shared" si="34"/>
        <v>10415</v>
      </c>
      <c r="Z31" s="174">
        <f t="shared" si="21"/>
        <v>36.54385964912281</v>
      </c>
      <c r="AA31" s="175">
        <f>H31+O31+V31</f>
        <v>261</v>
      </c>
      <c r="AB31" s="175">
        <f t="shared" si="22"/>
        <v>0.9157894736842105</v>
      </c>
      <c r="AC31" s="175">
        <f t="shared" si="23"/>
        <v>39</v>
      </c>
      <c r="AD31" s="176">
        <f t="shared" si="16"/>
        <v>54</v>
      </c>
      <c r="AE31" s="176">
        <f t="shared" si="33"/>
        <v>193.48601077858044</v>
      </c>
      <c r="AF31" s="402">
        <f t="shared" si="24"/>
        <v>0.6767381416504223</v>
      </c>
    </row>
    <row r="32" spans="1:32" ht="22.5">
      <c r="A32" s="434" t="s">
        <v>126</v>
      </c>
      <c r="B32" s="166">
        <v>394</v>
      </c>
      <c r="C32" s="199">
        <v>13</v>
      </c>
      <c r="D32" s="170">
        <v>17</v>
      </c>
      <c r="E32" s="454">
        <f t="shared" si="27"/>
        <v>276.3529411764706</v>
      </c>
      <c r="F32" s="185">
        <v>4698</v>
      </c>
      <c r="G32" s="170">
        <f t="shared" si="28"/>
        <v>11.923857868020304</v>
      </c>
      <c r="H32" s="169">
        <v>92</v>
      </c>
      <c r="I32" s="169">
        <v>16</v>
      </c>
      <c r="J32" s="455">
        <f t="shared" si="29"/>
        <v>5.75</v>
      </c>
      <c r="K32" s="171">
        <v>19</v>
      </c>
      <c r="L32" s="171">
        <f t="shared" si="30"/>
        <v>211.6315789473684</v>
      </c>
      <c r="M32" s="184">
        <v>4021</v>
      </c>
      <c r="N32" s="172">
        <f t="shared" si="18"/>
        <v>10.205583756345177</v>
      </c>
      <c r="O32" s="172">
        <v>264</v>
      </c>
      <c r="P32" s="171">
        <v>44</v>
      </c>
      <c r="Q32" s="262">
        <f t="shared" si="31"/>
        <v>6</v>
      </c>
      <c r="R32" s="382">
        <v>19</v>
      </c>
      <c r="S32" s="381">
        <v>401</v>
      </c>
      <c r="T32" s="417">
        <v>4323</v>
      </c>
      <c r="U32" s="381">
        <f t="shared" si="19"/>
        <v>10.972081218274111</v>
      </c>
      <c r="V32" s="432">
        <v>154</v>
      </c>
      <c r="W32" s="432">
        <v>29</v>
      </c>
      <c r="X32" s="433">
        <f t="shared" si="20"/>
        <v>5.310344827586207</v>
      </c>
      <c r="Y32" s="174">
        <f t="shared" si="34"/>
        <v>13042</v>
      </c>
      <c r="Z32" s="174">
        <f t="shared" si="21"/>
        <v>33.101522842639596</v>
      </c>
      <c r="AA32" s="333">
        <f>H32+O32+V32</f>
        <v>510</v>
      </c>
      <c r="AB32" s="333">
        <f t="shared" si="22"/>
        <v>1.2944162436548223</v>
      </c>
      <c r="AC32" s="333">
        <f t="shared" si="23"/>
        <v>89</v>
      </c>
      <c r="AD32" s="176">
        <f t="shared" si="16"/>
        <v>55</v>
      </c>
      <c r="AE32" s="176">
        <f t="shared" si="33"/>
        <v>296.328173374613</v>
      </c>
      <c r="AF32" s="561">
        <f t="shared" si="24"/>
        <v>0.6018458698661745</v>
      </c>
    </row>
    <row r="33" spans="1:32" s="77" customFormat="1" ht="12.75" customHeight="1">
      <c r="A33" s="204" t="s">
        <v>17</v>
      </c>
      <c r="B33" s="204">
        <f>SUM(B21:B32)</f>
        <v>3012</v>
      </c>
      <c r="C33" s="204">
        <f>SUM(C21:C32)</f>
        <v>105</v>
      </c>
      <c r="D33" s="204">
        <f>SUM(D21:D31)</f>
        <v>187</v>
      </c>
      <c r="E33" s="205">
        <f>SUM(E21:E31)</f>
        <v>1898.0000000000002</v>
      </c>
      <c r="F33" s="204">
        <f>SUM(F21:F31)</f>
        <v>32266</v>
      </c>
      <c r="G33" s="206">
        <f>F33/B33</f>
        <v>10.712483399734396</v>
      </c>
      <c r="H33" s="207">
        <f>SUM(H21:H31)</f>
        <v>960</v>
      </c>
      <c r="I33" s="207">
        <f>SUM(I21:I31)</f>
        <v>182</v>
      </c>
      <c r="J33" s="207">
        <f>H33/I33</f>
        <v>5.274725274725275</v>
      </c>
      <c r="K33" s="189">
        <f>SUM(K21:K31)</f>
        <v>208</v>
      </c>
      <c r="L33" s="189">
        <f>SUM(L21:L31)</f>
        <v>1648.8976608187131</v>
      </c>
      <c r="M33" s="189">
        <f>SUM(M21:M31)</f>
        <v>31145</v>
      </c>
      <c r="N33" s="206">
        <f>M33/B33</f>
        <v>10.340305444887118</v>
      </c>
      <c r="O33" s="207">
        <f>SUM(O21:O31)</f>
        <v>2184</v>
      </c>
      <c r="P33" s="207">
        <f>SUM(P21:P31)</f>
        <v>376</v>
      </c>
      <c r="Q33" s="206">
        <f>O33/P33</f>
        <v>5.808510638297872</v>
      </c>
      <c r="R33" s="189">
        <f>SUM(R21:R31)</f>
        <v>217</v>
      </c>
      <c r="S33" s="189">
        <f>SUM(S21:S31)</f>
        <v>1528.3032581453633</v>
      </c>
      <c r="T33" s="189">
        <f>SUM(T21:T31)</f>
        <v>30025</v>
      </c>
      <c r="U33" s="206">
        <f>T33/B33</f>
        <v>9.968459495351926</v>
      </c>
      <c r="V33" s="206">
        <f>SUM(V21:V31)</f>
        <v>1611</v>
      </c>
      <c r="W33" s="206">
        <f>SUM(W21:W31)</f>
        <v>262</v>
      </c>
      <c r="X33" s="188">
        <f>V33/W33</f>
        <v>6.148854961832061</v>
      </c>
      <c r="Y33" s="188">
        <f>F33+M33+T33</f>
        <v>93436</v>
      </c>
      <c r="Z33" s="188">
        <f>Y33/B33</f>
        <v>31.02124833997344</v>
      </c>
      <c r="AA33" s="206">
        <f>H33+O33+V33</f>
        <v>4755</v>
      </c>
      <c r="AB33" s="194">
        <f t="shared" si="22"/>
        <v>1.5786852589641434</v>
      </c>
      <c r="AC33" s="194">
        <f t="shared" si="23"/>
        <v>820</v>
      </c>
      <c r="AD33" s="195">
        <f>SUM(AD21,AD22,AD23,AD24,AD25,AD26,AD27,AD28,AD29,AD30,AD31)/11</f>
        <v>55.63636363636363</v>
      </c>
      <c r="AE33" s="195">
        <f>(E33+L33+S33)/3</f>
        <v>1691.7336396546923</v>
      </c>
      <c r="AF33" s="404">
        <f>Z33/AD33</f>
        <v>0.557571457091026</v>
      </c>
    </row>
    <row r="34" spans="1:32" ht="15">
      <c r="A34" s="208" t="s">
        <v>11</v>
      </c>
      <c r="B34" s="209">
        <f aca="true" t="shared" si="35" ref="B34:X34">B20+B33</f>
        <v>4443</v>
      </c>
      <c r="C34" s="209">
        <f t="shared" si="35"/>
        <v>169</v>
      </c>
      <c r="D34" s="209">
        <f t="shared" si="35"/>
        <v>476</v>
      </c>
      <c r="E34" s="210">
        <f t="shared" si="35"/>
        <v>2846.588235294118</v>
      </c>
      <c r="F34" s="209">
        <f t="shared" si="35"/>
        <v>48392</v>
      </c>
      <c r="G34" s="210">
        <f t="shared" si="35"/>
        <v>21.98152602726759</v>
      </c>
      <c r="H34" s="209">
        <f t="shared" si="35"/>
        <v>2124</v>
      </c>
      <c r="I34" s="209">
        <f t="shared" si="35"/>
        <v>349</v>
      </c>
      <c r="J34" s="210">
        <f t="shared" si="35"/>
        <v>12.244785154964795</v>
      </c>
      <c r="K34" s="209">
        <f t="shared" si="35"/>
        <v>526</v>
      </c>
      <c r="L34" s="210">
        <f t="shared" si="35"/>
        <v>2499.755073959408</v>
      </c>
      <c r="M34" s="209">
        <f t="shared" si="35"/>
        <v>46985</v>
      </c>
      <c r="N34" s="210">
        <f t="shared" si="35"/>
        <v>21.409487834824226</v>
      </c>
      <c r="O34" s="209">
        <f t="shared" si="35"/>
        <v>4414</v>
      </c>
      <c r="P34" s="209">
        <f t="shared" si="35"/>
        <v>674</v>
      </c>
      <c r="Q34" s="210">
        <f t="shared" si="35"/>
        <v>13.291732114807939</v>
      </c>
      <c r="R34" s="209">
        <f t="shared" si="35"/>
        <v>530</v>
      </c>
      <c r="S34" s="210">
        <f t="shared" si="35"/>
        <v>2393.220936957779</v>
      </c>
      <c r="T34" s="209">
        <f t="shared" si="35"/>
        <v>45992</v>
      </c>
      <c r="U34" s="210">
        <f t="shared" si="35"/>
        <v>21.126391011774007</v>
      </c>
      <c r="V34" s="209">
        <f t="shared" si="35"/>
        <v>2818</v>
      </c>
      <c r="W34" s="209">
        <f t="shared" si="35"/>
        <v>449</v>
      </c>
      <c r="X34" s="210">
        <f t="shared" si="35"/>
        <v>12.603400416377514</v>
      </c>
      <c r="Y34" s="210">
        <f t="shared" si="34"/>
        <v>141369</v>
      </c>
      <c r="Z34" s="210">
        <f>Y34/B34</f>
        <v>31.818365968939904</v>
      </c>
      <c r="AA34" s="209">
        <f>AA20+AA33</f>
        <v>9356</v>
      </c>
      <c r="AB34" s="210">
        <f>AB20+AB33</f>
        <v>4.7939193609906985</v>
      </c>
      <c r="AC34" s="209">
        <f>AC20+AC33</f>
        <v>1472</v>
      </c>
      <c r="AD34" s="210">
        <f>SUM(AD20,AD33)/2</f>
        <v>54.84943181818181</v>
      </c>
      <c r="AE34" s="210">
        <f t="shared" si="33"/>
        <v>2579.8547487371015</v>
      </c>
      <c r="AF34" s="405">
        <f t="shared" si="24"/>
        <v>0.5801038390773734</v>
      </c>
    </row>
    <row r="35" spans="2:4" ht="15">
      <c r="B35" s="149"/>
      <c r="C35" s="150" t="s">
        <v>65</v>
      </c>
      <c r="D35" s="146"/>
    </row>
  </sheetData>
  <sheetProtection/>
  <mergeCells count="4">
    <mergeCell ref="D1:J1"/>
    <mergeCell ref="K1:Q1"/>
    <mergeCell ref="R1:X1"/>
    <mergeCell ref="Y1:AD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3">
      <selection activeCell="G17" sqref="G17"/>
    </sheetView>
  </sheetViews>
  <sheetFormatPr defaultColWidth="9.140625" defaultRowHeight="15"/>
  <cols>
    <col min="1" max="1" width="19.00390625" style="0" customWidth="1"/>
    <col min="2" max="2" width="5.00390625" style="0" customWidth="1"/>
    <col min="3" max="4" width="5.7109375" style="0" customWidth="1"/>
    <col min="5" max="5" width="7.28125" style="0" customWidth="1"/>
    <col min="6" max="7" width="6.421875" style="0" customWidth="1"/>
    <col min="8" max="8" width="6.28125" style="0" customWidth="1"/>
    <col min="9" max="9" width="7.00390625" style="0" customWidth="1"/>
    <col min="10" max="10" width="8.28125" style="0" customWidth="1"/>
    <col min="11" max="11" width="6.7109375" style="0" customWidth="1"/>
    <col min="12" max="12" width="6.8515625" style="0" customWidth="1"/>
    <col min="18" max="18" width="7.8515625" style="0" customWidth="1"/>
    <col min="19" max="19" width="9.421875" style="0" customWidth="1"/>
    <col min="20" max="20" width="7.28125" style="0" customWidth="1"/>
    <col min="21" max="21" width="7.57421875" style="0" customWidth="1"/>
    <col min="22" max="22" width="5.8515625" style="0" customWidth="1"/>
    <col min="23" max="23" width="7.7109375" style="0" customWidth="1"/>
    <col min="24" max="24" width="6.57421875" style="0" customWidth="1"/>
    <col min="25" max="25" width="7.57421875" style="0" customWidth="1"/>
  </cols>
  <sheetData>
    <row r="1" spans="1:32" ht="19.5" customHeight="1">
      <c r="A1" s="211"/>
      <c r="B1" s="211"/>
      <c r="C1" s="211"/>
      <c r="D1" s="575" t="s">
        <v>89</v>
      </c>
      <c r="E1" s="576"/>
      <c r="F1" s="576"/>
      <c r="G1" s="576"/>
      <c r="H1" s="576"/>
      <c r="I1" s="576"/>
      <c r="J1" s="577"/>
      <c r="K1" s="578" t="s">
        <v>81</v>
      </c>
      <c r="L1" s="579"/>
      <c r="M1" s="579"/>
      <c r="N1" s="579"/>
      <c r="O1" s="579"/>
      <c r="P1" s="579"/>
      <c r="Q1" s="580"/>
      <c r="R1" s="572" t="s">
        <v>82</v>
      </c>
      <c r="S1" s="572"/>
      <c r="T1" s="572"/>
      <c r="U1" s="572"/>
      <c r="V1" s="572"/>
      <c r="W1" s="572"/>
      <c r="X1" s="572"/>
      <c r="Y1" s="581" t="s">
        <v>123</v>
      </c>
      <c r="Z1" s="582"/>
      <c r="AA1" s="582"/>
      <c r="AB1" s="582"/>
      <c r="AC1" s="582"/>
      <c r="AD1" s="582"/>
      <c r="AE1" s="152"/>
      <c r="AF1" s="212"/>
    </row>
    <row r="2" spans="1:32" ht="75.75" customHeight="1">
      <c r="A2" s="211"/>
      <c r="B2" s="211" t="s">
        <v>0</v>
      </c>
      <c r="C2" s="211" t="s">
        <v>1</v>
      </c>
      <c r="D2" s="213" t="s">
        <v>4</v>
      </c>
      <c r="E2" s="214" t="s">
        <v>3</v>
      </c>
      <c r="F2" s="215" t="s">
        <v>2</v>
      </c>
      <c r="G2" s="213" t="s">
        <v>15</v>
      </c>
      <c r="H2" s="216" t="s">
        <v>7</v>
      </c>
      <c r="I2" s="216" t="s">
        <v>6</v>
      </c>
      <c r="J2" s="216" t="s">
        <v>8</v>
      </c>
      <c r="K2" s="217" t="s">
        <v>4</v>
      </c>
      <c r="L2" s="217" t="s">
        <v>3</v>
      </c>
      <c r="M2" s="218" t="s">
        <v>2</v>
      </c>
      <c r="N2" s="217" t="s">
        <v>5</v>
      </c>
      <c r="O2" s="219" t="s">
        <v>7</v>
      </c>
      <c r="P2" s="219" t="s">
        <v>6</v>
      </c>
      <c r="Q2" s="220" t="s">
        <v>8</v>
      </c>
      <c r="R2" s="160" t="s">
        <v>4</v>
      </c>
      <c r="S2" s="160" t="s">
        <v>3</v>
      </c>
      <c r="T2" s="161" t="s">
        <v>2</v>
      </c>
      <c r="U2" s="160" t="s">
        <v>5</v>
      </c>
      <c r="V2" s="162" t="s">
        <v>7</v>
      </c>
      <c r="W2" s="162" t="s">
        <v>6</v>
      </c>
      <c r="X2" s="162" t="s">
        <v>8</v>
      </c>
      <c r="Y2" s="221" t="s">
        <v>2</v>
      </c>
      <c r="Z2" s="221" t="s">
        <v>9</v>
      </c>
      <c r="AA2" s="164" t="s">
        <v>7</v>
      </c>
      <c r="AB2" s="164" t="s">
        <v>13</v>
      </c>
      <c r="AC2" s="164" t="s">
        <v>6</v>
      </c>
      <c r="AD2" s="222" t="s">
        <v>10</v>
      </c>
      <c r="AE2" s="222" t="s">
        <v>12</v>
      </c>
      <c r="AF2" s="165" t="s">
        <v>14</v>
      </c>
    </row>
    <row r="3" spans="1:32" ht="15">
      <c r="A3" s="166" t="s">
        <v>18</v>
      </c>
      <c r="B3" s="166">
        <v>43</v>
      </c>
      <c r="C3" s="167">
        <v>2</v>
      </c>
      <c r="D3" s="224">
        <v>0</v>
      </c>
      <c r="E3" s="477">
        <v>0</v>
      </c>
      <c r="F3" s="224">
        <v>0</v>
      </c>
      <c r="G3" s="476">
        <f>F3/B3</f>
        <v>0</v>
      </c>
      <c r="H3" s="477">
        <v>0</v>
      </c>
      <c r="I3" s="477">
        <v>0</v>
      </c>
      <c r="J3" s="477">
        <v>0</v>
      </c>
      <c r="K3" s="225">
        <v>17</v>
      </c>
      <c r="L3" s="225">
        <f>M3/K3</f>
        <v>2</v>
      </c>
      <c r="M3" s="218">
        <v>34</v>
      </c>
      <c r="N3" s="226">
        <f>M3/B3</f>
        <v>0.7906976744186046</v>
      </c>
      <c r="O3" s="172">
        <v>0</v>
      </c>
      <c r="P3" s="172">
        <v>0</v>
      </c>
      <c r="Q3" s="227">
        <v>0</v>
      </c>
      <c r="R3" s="463">
        <v>20</v>
      </c>
      <c r="S3" s="474">
        <f>T3/R3</f>
        <v>5.75</v>
      </c>
      <c r="T3" s="463">
        <v>115</v>
      </c>
      <c r="U3" s="474">
        <f>T3/B3</f>
        <v>2.6744186046511627</v>
      </c>
      <c r="V3" s="463">
        <v>0</v>
      </c>
      <c r="W3" s="463">
        <v>0</v>
      </c>
      <c r="X3" s="474">
        <v>0</v>
      </c>
      <c r="Y3" s="173">
        <f aca="true" t="shared" si="0" ref="Y3:Y18">F3+M3+T3</f>
        <v>149</v>
      </c>
      <c r="Z3" s="174">
        <f aca="true" t="shared" si="1" ref="Z3:Z18">G3+N3+U3</f>
        <v>3.4651162790697674</v>
      </c>
      <c r="AA3" s="175">
        <f aca="true" t="shared" si="2" ref="AA3:AA19">H3+O3+V3</f>
        <v>0</v>
      </c>
      <c r="AB3" s="175">
        <f aca="true" t="shared" si="3" ref="AB3:AB18">AA3/B3</f>
        <v>0</v>
      </c>
      <c r="AC3" s="175">
        <f aca="true" t="shared" si="4" ref="AC3:AC18">I3+P3+W3</f>
        <v>0</v>
      </c>
      <c r="AD3" s="176">
        <f aca="true" t="shared" si="5" ref="AD3:AD18">D3+K3+R3</f>
        <v>37</v>
      </c>
      <c r="AE3" s="176">
        <f aca="true" t="shared" si="6" ref="AE3:AE18">(E3+L3+S3)/3</f>
        <v>2.5833333333333335</v>
      </c>
      <c r="AF3" s="228">
        <f aca="true" t="shared" si="7" ref="AF3:AF18">Z3/AD3</f>
        <v>0.09365179132620993</v>
      </c>
    </row>
    <row r="4" spans="1:32" ht="15">
      <c r="A4" s="166" t="s">
        <v>66</v>
      </c>
      <c r="B4" s="166">
        <v>82</v>
      </c>
      <c r="C4" s="167">
        <v>3</v>
      </c>
      <c r="D4" s="224">
        <v>0</v>
      </c>
      <c r="E4" s="384">
        <v>0</v>
      </c>
      <c r="F4" s="224">
        <v>0</v>
      </c>
      <c r="G4" s="263">
        <f>F4/B4</f>
        <v>0</v>
      </c>
      <c r="H4" s="384">
        <v>0</v>
      </c>
      <c r="I4" s="384">
        <v>0</v>
      </c>
      <c r="J4" s="477">
        <v>0</v>
      </c>
      <c r="K4" s="225">
        <v>0</v>
      </c>
      <c r="L4" s="225">
        <v>0</v>
      </c>
      <c r="M4" s="218">
        <v>0</v>
      </c>
      <c r="N4" s="226">
        <f>M4/B4</f>
        <v>0</v>
      </c>
      <c r="O4" s="172">
        <v>0</v>
      </c>
      <c r="P4" s="172">
        <v>0</v>
      </c>
      <c r="Q4" s="227">
        <v>0</v>
      </c>
      <c r="R4" s="493">
        <v>20</v>
      </c>
      <c r="S4" s="493">
        <v>6</v>
      </c>
      <c r="T4" s="493">
        <v>112</v>
      </c>
      <c r="U4" s="493">
        <v>1</v>
      </c>
      <c r="V4" s="493">
        <v>0</v>
      </c>
      <c r="W4" s="493">
        <v>0</v>
      </c>
      <c r="X4" s="493">
        <v>0</v>
      </c>
      <c r="Y4" s="173">
        <f t="shared" si="0"/>
        <v>112</v>
      </c>
      <c r="Z4" s="174">
        <f t="shared" si="1"/>
        <v>1</v>
      </c>
      <c r="AA4" s="175">
        <f t="shared" si="2"/>
        <v>0</v>
      </c>
      <c r="AB4" s="175">
        <f t="shared" si="3"/>
        <v>0</v>
      </c>
      <c r="AC4" s="175">
        <f t="shared" si="4"/>
        <v>0</v>
      </c>
      <c r="AD4" s="176">
        <f t="shared" si="5"/>
        <v>20</v>
      </c>
      <c r="AE4" s="176">
        <f t="shared" si="6"/>
        <v>2</v>
      </c>
      <c r="AF4" s="228">
        <f t="shared" si="7"/>
        <v>0.05</v>
      </c>
    </row>
    <row r="5" spans="1:32" ht="15">
      <c r="A5" s="166" t="s">
        <v>20</v>
      </c>
      <c r="B5" s="166">
        <v>80</v>
      </c>
      <c r="C5" s="167">
        <v>4</v>
      </c>
      <c r="D5" s="224">
        <v>19</v>
      </c>
      <c r="E5" s="477">
        <f aca="true" t="shared" si="8" ref="E5:E19">F5/D5</f>
        <v>3.8947368421052633</v>
      </c>
      <c r="F5" s="224">
        <v>74</v>
      </c>
      <c r="G5" s="476">
        <f>F5/B5</f>
        <v>0.925</v>
      </c>
      <c r="H5" s="477">
        <v>14</v>
      </c>
      <c r="I5" s="477">
        <v>3</v>
      </c>
      <c r="J5" s="477">
        <f>H5/I5</f>
        <v>4.666666666666667</v>
      </c>
      <c r="K5" s="225">
        <v>16</v>
      </c>
      <c r="L5" s="225">
        <f aca="true" t="shared" si="9" ref="L5:L19">M5/K5</f>
        <v>6.4375</v>
      </c>
      <c r="M5" s="218">
        <v>103</v>
      </c>
      <c r="N5" s="226">
        <f>M5/B5</f>
        <v>1.2875</v>
      </c>
      <c r="O5" s="172">
        <v>0</v>
      </c>
      <c r="P5" s="172">
        <v>0</v>
      </c>
      <c r="Q5" s="227">
        <v>0</v>
      </c>
      <c r="R5" s="493">
        <v>20</v>
      </c>
      <c r="S5" s="493">
        <v>13</v>
      </c>
      <c r="T5" s="493">
        <v>264</v>
      </c>
      <c r="U5" s="493">
        <v>3</v>
      </c>
      <c r="V5" s="493">
        <v>0</v>
      </c>
      <c r="W5" s="493">
        <v>0</v>
      </c>
      <c r="X5" s="493">
        <v>0</v>
      </c>
      <c r="Y5" s="173">
        <f t="shared" si="0"/>
        <v>441</v>
      </c>
      <c r="Z5" s="174">
        <f t="shared" si="1"/>
        <v>5.2125</v>
      </c>
      <c r="AA5" s="175">
        <f t="shared" si="2"/>
        <v>14</v>
      </c>
      <c r="AB5" s="175">
        <f t="shared" si="3"/>
        <v>0.175</v>
      </c>
      <c r="AC5" s="175">
        <f t="shared" si="4"/>
        <v>3</v>
      </c>
      <c r="AD5" s="176">
        <f t="shared" si="5"/>
        <v>55</v>
      </c>
      <c r="AE5" s="176">
        <f t="shared" si="6"/>
        <v>7.777412280701754</v>
      </c>
      <c r="AF5" s="228">
        <f t="shared" si="7"/>
        <v>0.09477272727272727</v>
      </c>
    </row>
    <row r="6" spans="1:32" ht="15">
      <c r="A6" s="166" t="s">
        <v>21</v>
      </c>
      <c r="B6" s="178">
        <v>37</v>
      </c>
      <c r="C6" s="167">
        <v>2</v>
      </c>
      <c r="D6" s="478">
        <v>0</v>
      </c>
      <c r="E6" s="477">
        <v>0</v>
      </c>
      <c r="F6" s="224">
        <v>0</v>
      </c>
      <c r="G6" s="476">
        <f>F6/B6</f>
        <v>0</v>
      </c>
      <c r="H6" s="477">
        <v>0</v>
      </c>
      <c r="I6" s="477"/>
      <c r="J6" s="477">
        <v>0</v>
      </c>
      <c r="K6" s="225">
        <v>0</v>
      </c>
      <c r="L6" s="225">
        <v>0</v>
      </c>
      <c r="M6" s="218">
        <v>0</v>
      </c>
      <c r="N6" s="226">
        <f aca="true" t="shared" si="10" ref="N6:N16">M6/B6</f>
        <v>0</v>
      </c>
      <c r="O6" s="172">
        <v>0</v>
      </c>
      <c r="P6" s="172">
        <v>0</v>
      </c>
      <c r="Q6" s="227">
        <v>0</v>
      </c>
      <c r="R6" s="380">
        <v>0</v>
      </c>
      <c r="S6" s="433">
        <v>0</v>
      </c>
      <c r="T6" s="380">
        <v>0</v>
      </c>
      <c r="U6" s="433">
        <f>T6/B6</f>
        <v>0</v>
      </c>
      <c r="V6" s="380">
        <v>0</v>
      </c>
      <c r="W6" s="380">
        <v>0</v>
      </c>
      <c r="X6" s="433">
        <v>0</v>
      </c>
      <c r="Y6" s="173">
        <f t="shared" si="0"/>
        <v>0</v>
      </c>
      <c r="Z6" s="174">
        <f t="shared" si="1"/>
        <v>0</v>
      </c>
      <c r="AA6" s="175">
        <f t="shared" si="2"/>
        <v>0</v>
      </c>
      <c r="AB6" s="175">
        <f t="shared" si="3"/>
        <v>0</v>
      </c>
      <c r="AC6" s="175">
        <f t="shared" si="4"/>
        <v>0</v>
      </c>
      <c r="AD6" s="176">
        <f t="shared" si="5"/>
        <v>0</v>
      </c>
      <c r="AE6" s="176">
        <f t="shared" si="6"/>
        <v>0</v>
      </c>
      <c r="AF6" s="228">
        <v>0</v>
      </c>
    </row>
    <row r="7" spans="1:32" ht="15">
      <c r="A7" s="166" t="s">
        <v>22</v>
      </c>
      <c r="B7" s="166">
        <v>15</v>
      </c>
      <c r="C7" s="167">
        <v>1</v>
      </c>
      <c r="D7" s="224">
        <v>0</v>
      </c>
      <c r="E7" s="384">
        <v>0</v>
      </c>
      <c r="F7" s="224">
        <v>0</v>
      </c>
      <c r="G7" s="263">
        <f aca="true" t="shared" si="11" ref="G7:G19">F7/B7</f>
        <v>0</v>
      </c>
      <c r="H7" s="384">
        <v>0</v>
      </c>
      <c r="I7" s="384">
        <v>0</v>
      </c>
      <c r="J7" s="477">
        <v>0</v>
      </c>
      <c r="K7" s="225">
        <v>0</v>
      </c>
      <c r="L7" s="225">
        <v>0</v>
      </c>
      <c r="M7" s="218">
        <v>0</v>
      </c>
      <c r="N7" s="226">
        <f t="shared" si="10"/>
        <v>0</v>
      </c>
      <c r="O7" s="172">
        <v>0</v>
      </c>
      <c r="P7" s="172">
        <v>0</v>
      </c>
      <c r="Q7" s="227">
        <v>0</v>
      </c>
      <c r="R7" s="432">
        <v>0</v>
      </c>
      <c r="S7" s="433">
        <v>0</v>
      </c>
      <c r="T7" s="432">
        <v>0</v>
      </c>
      <c r="U7" s="433">
        <f>T7/B7</f>
        <v>0</v>
      </c>
      <c r="V7" s="432">
        <v>0</v>
      </c>
      <c r="W7" s="432">
        <v>0</v>
      </c>
      <c r="X7" s="433">
        <v>0</v>
      </c>
      <c r="Y7" s="173">
        <f t="shared" si="0"/>
        <v>0</v>
      </c>
      <c r="Z7" s="174">
        <f t="shared" si="1"/>
        <v>0</v>
      </c>
      <c r="AA7" s="175">
        <f t="shared" si="2"/>
        <v>0</v>
      </c>
      <c r="AB7" s="175">
        <f t="shared" si="3"/>
        <v>0</v>
      </c>
      <c r="AC7" s="175">
        <f t="shared" si="4"/>
        <v>0</v>
      </c>
      <c r="AD7" s="176">
        <f t="shared" si="5"/>
        <v>0</v>
      </c>
      <c r="AE7" s="176">
        <f t="shared" si="6"/>
        <v>0</v>
      </c>
      <c r="AF7" s="228">
        <v>0</v>
      </c>
    </row>
    <row r="8" spans="1:32" ht="15">
      <c r="A8" s="166" t="s">
        <v>23</v>
      </c>
      <c r="B8" s="166">
        <v>230</v>
      </c>
      <c r="C8" s="223">
        <v>9</v>
      </c>
      <c r="D8" s="224">
        <v>13</v>
      </c>
      <c r="E8" s="384">
        <f t="shared" si="8"/>
        <v>7.923076923076923</v>
      </c>
      <c r="F8" s="224">
        <v>103</v>
      </c>
      <c r="G8" s="263">
        <f t="shared" si="11"/>
        <v>0.44782608695652176</v>
      </c>
      <c r="H8" s="384">
        <v>0</v>
      </c>
      <c r="I8" s="384">
        <v>0</v>
      </c>
      <c r="J8" s="477">
        <v>0</v>
      </c>
      <c r="K8" s="225">
        <v>17</v>
      </c>
      <c r="L8" s="225">
        <f t="shared" si="9"/>
        <v>19.41176470588235</v>
      </c>
      <c r="M8" s="218">
        <v>330</v>
      </c>
      <c r="N8" s="226">
        <f t="shared" si="10"/>
        <v>1.434782608695652</v>
      </c>
      <c r="O8" s="172">
        <v>0</v>
      </c>
      <c r="P8" s="172">
        <v>0</v>
      </c>
      <c r="Q8" s="227">
        <v>0</v>
      </c>
      <c r="R8" s="493">
        <v>20</v>
      </c>
      <c r="S8" s="493">
        <v>37</v>
      </c>
      <c r="T8" s="493">
        <v>749</v>
      </c>
      <c r="U8" s="493">
        <v>3</v>
      </c>
      <c r="V8" s="493">
        <v>5</v>
      </c>
      <c r="W8" s="493">
        <v>1</v>
      </c>
      <c r="X8" s="493">
        <v>5</v>
      </c>
      <c r="Y8" s="173">
        <f t="shared" si="0"/>
        <v>1182</v>
      </c>
      <c r="Z8" s="174">
        <f t="shared" si="1"/>
        <v>4.8826086956521735</v>
      </c>
      <c r="AA8" s="175">
        <f t="shared" si="2"/>
        <v>5</v>
      </c>
      <c r="AB8" s="175">
        <f t="shared" si="3"/>
        <v>0.021739130434782608</v>
      </c>
      <c r="AC8" s="175">
        <f t="shared" si="4"/>
        <v>1</v>
      </c>
      <c r="AD8" s="176">
        <f t="shared" si="5"/>
        <v>50</v>
      </c>
      <c r="AE8" s="176">
        <f t="shared" si="6"/>
        <v>21.444947209653094</v>
      </c>
      <c r="AF8" s="228">
        <f t="shared" si="7"/>
        <v>0.09765217391304347</v>
      </c>
    </row>
    <row r="9" spans="1:32" ht="15">
      <c r="A9" s="166" t="s">
        <v>24</v>
      </c>
      <c r="B9" s="166">
        <v>143</v>
      </c>
      <c r="C9" s="177">
        <v>6</v>
      </c>
      <c r="D9" s="224">
        <v>9</v>
      </c>
      <c r="E9" s="477">
        <f t="shared" si="8"/>
        <v>18.11111111111111</v>
      </c>
      <c r="F9" s="224">
        <v>163</v>
      </c>
      <c r="G9" s="476">
        <f t="shared" si="11"/>
        <v>1.1398601398601398</v>
      </c>
      <c r="H9" s="477">
        <v>0</v>
      </c>
      <c r="I9" s="477">
        <v>0</v>
      </c>
      <c r="J9" s="477">
        <v>0</v>
      </c>
      <c r="K9" s="225">
        <v>17</v>
      </c>
      <c r="L9" s="225">
        <f t="shared" si="9"/>
        <v>29</v>
      </c>
      <c r="M9" s="218">
        <v>493</v>
      </c>
      <c r="N9" s="226">
        <f t="shared" si="10"/>
        <v>3.4475524475524475</v>
      </c>
      <c r="O9" s="172">
        <v>9</v>
      </c>
      <c r="P9" s="172">
        <v>1</v>
      </c>
      <c r="Q9" s="227">
        <f>O9/P9</f>
        <v>9</v>
      </c>
      <c r="R9" s="493">
        <v>20</v>
      </c>
      <c r="S9" s="493">
        <v>40</v>
      </c>
      <c r="T9" s="493">
        <v>808</v>
      </c>
      <c r="U9" s="493">
        <v>6</v>
      </c>
      <c r="V9" s="493">
        <v>14</v>
      </c>
      <c r="W9" s="493">
        <v>2</v>
      </c>
      <c r="X9" s="493">
        <v>7</v>
      </c>
      <c r="Y9" s="173">
        <f t="shared" si="0"/>
        <v>1464</v>
      </c>
      <c r="Z9" s="174">
        <f t="shared" si="1"/>
        <v>10.587412587412587</v>
      </c>
      <c r="AA9" s="175">
        <f t="shared" si="2"/>
        <v>23</v>
      </c>
      <c r="AB9" s="175">
        <f t="shared" si="3"/>
        <v>0.16083916083916083</v>
      </c>
      <c r="AC9" s="175">
        <f t="shared" si="4"/>
        <v>3</v>
      </c>
      <c r="AD9" s="176">
        <f t="shared" si="5"/>
        <v>46</v>
      </c>
      <c r="AE9" s="176">
        <f t="shared" si="6"/>
        <v>29.037037037037038</v>
      </c>
      <c r="AF9" s="228">
        <f t="shared" si="7"/>
        <v>0.23016114320462144</v>
      </c>
    </row>
    <row r="10" spans="1:32" ht="15">
      <c r="A10" s="166" t="s">
        <v>25</v>
      </c>
      <c r="B10" s="166">
        <v>70</v>
      </c>
      <c r="C10" s="177">
        <v>4</v>
      </c>
      <c r="D10" s="224">
        <v>14</v>
      </c>
      <c r="E10" s="477">
        <f t="shared" si="8"/>
        <v>3.9285714285714284</v>
      </c>
      <c r="F10" s="224">
        <v>55</v>
      </c>
      <c r="G10" s="476">
        <f t="shared" si="11"/>
        <v>0.7857142857142857</v>
      </c>
      <c r="H10" s="477">
        <v>4</v>
      </c>
      <c r="I10" s="477">
        <v>1</v>
      </c>
      <c r="J10" s="477">
        <f>H10/I10</f>
        <v>4</v>
      </c>
      <c r="K10" s="225">
        <v>14</v>
      </c>
      <c r="L10" s="225">
        <f t="shared" si="9"/>
        <v>11.428571428571429</v>
      </c>
      <c r="M10" s="218">
        <v>160</v>
      </c>
      <c r="N10" s="226">
        <f t="shared" si="10"/>
        <v>2.2857142857142856</v>
      </c>
      <c r="O10" s="172">
        <v>0</v>
      </c>
      <c r="P10" s="172">
        <v>0</v>
      </c>
      <c r="Q10" s="227">
        <v>0</v>
      </c>
      <c r="R10" s="493">
        <v>20</v>
      </c>
      <c r="S10" s="493">
        <v>21</v>
      </c>
      <c r="T10" s="493">
        <v>416</v>
      </c>
      <c r="U10" s="493">
        <v>6</v>
      </c>
      <c r="V10" s="493">
        <v>7</v>
      </c>
      <c r="W10" s="493">
        <v>1</v>
      </c>
      <c r="X10" s="493">
        <v>7</v>
      </c>
      <c r="Y10" s="173">
        <f t="shared" si="0"/>
        <v>631</v>
      </c>
      <c r="Z10" s="174">
        <f t="shared" si="1"/>
        <v>9.071428571428571</v>
      </c>
      <c r="AA10" s="175">
        <f t="shared" si="2"/>
        <v>11</v>
      </c>
      <c r="AB10" s="175">
        <f t="shared" si="3"/>
        <v>0.15714285714285714</v>
      </c>
      <c r="AC10" s="175">
        <f t="shared" si="4"/>
        <v>2</v>
      </c>
      <c r="AD10" s="176">
        <f t="shared" si="5"/>
        <v>48</v>
      </c>
      <c r="AE10" s="176">
        <f t="shared" si="6"/>
        <v>12.11904761904762</v>
      </c>
      <c r="AF10" s="228">
        <f t="shared" si="7"/>
        <v>0.18898809523809523</v>
      </c>
    </row>
    <row r="11" spans="1:32" ht="15">
      <c r="A11" s="166" t="s">
        <v>26</v>
      </c>
      <c r="B11" s="166">
        <v>98</v>
      </c>
      <c r="C11" s="223">
        <v>5</v>
      </c>
      <c r="D11" s="224">
        <v>14</v>
      </c>
      <c r="E11" s="477">
        <f t="shared" si="8"/>
        <v>4.571428571428571</v>
      </c>
      <c r="F11" s="224">
        <v>64</v>
      </c>
      <c r="G11" s="476">
        <f t="shared" si="11"/>
        <v>0.6530612244897959</v>
      </c>
      <c r="H11" s="477">
        <v>0</v>
      </c>
      <c r="I11" s="477">
        <v>0</v>
      </c>
      <c r="J11" s="477">
        <v>0</v>
      </c>
      <c r="K11" s="480">
        <v>17</v>
      </c>
      <c r="L11" s="480">
        <v>11</v>
      </c>
      <c r="M11" s="481">
        <v>187</v>
      </c>
      <c r="N11" s="485">
        <v>2</v>
      </c>
      <c r="O11" s="486">
        <v>0</v>
      </c>
      <c r="P11" s="486">
        <v>0</v>
      </c>
      <c r="Q11" s="487">
        <v>0</v>
      </c>
      <c r="R11" s="463">
        <v>20</v>
      </c>
      <c r="S11" s="474">
        <v>28</v>
      </c>
      <c r="T11" s="463">
        <v>453</v>
      </c>
      <c r="U11" s="474">
        <f>T11/B11</f>
        <v>4.622448979591836</v>
      </c>
      <c r="V11" s="463">
        <v>0</v>
      </c>
      <c r="W11" s="463">
        <v>0</v>
      </c>
      <c r="X11" s="474">
        <v>0</v>
      </c>
      <c r="Y11" s="173">
        <f t="shared" si="0"/>
        <v>704</v>
      </c>
      <c r="Z11" s="174">
        <f t="shared" si="1"/>
        <v>7.275510204081632</v>
      </c>
      <c r="AA11" s="175">
        <f t="shared" si="2"/>
        <v>0</v>
      </c>
      <c r="AB11" s="175">
        <f t="shared" si="3"/>
        <v>0</v>
      </c>
      <c r="AC11" s="175">
        <f t="shared" si="4"/>
        <v>0</v>
      </c>
      <c r="AD11" s="176">
        <f t="shared" si="5"/>
        <v>51</v>
      </c>
      <c r="AE11" s="176">
        <f t="shared" si="6"/>
        <v>14.523809523809524</v>
      </c>
      <c r="AF11" s="228">
        <f t="shared" si="7"/>
        <v>0.14265706282513005</v>
      </c>
    </row>
    <row r="12" spans="1:32" ht="15">
      <c r="A12" s="166" t="s">
        <v>27</v>
      </c>
      <c r="B12" s="166">
        <v>51</v>
      </c>
      <c r="C12" s="177">
        <v>2</v>
      </c>
      <c r="D12" s="224">
        <v>7</v>
      </c>
      <c r="E12" s="477">
        <f t="shared" si="8"/>
        <v>3.142857142857143</v>
      </c>
      <c r="F12" s="224">
        <v>22</v>
      </c>
      <c r="G12" s="476">
        <f t="shared" si="11"/>
        <v>0.43137254901960786</v>
      </c>
      <c r="H12" s="477">
        <v>0</v>
      </c>
      <c r="I12" s="477">
        <v>0</v>
      </c>
      <c r="J12" s="477">
        <v>0</v>
      </c>
      <c r="K12" s="225">
        <v>17</v>
      </c>
      <c r="L12" s="225">
        <f>M12/K12</f>
        <v>11.470588235294118</v>
      </c>
      <c r="M12" s="218">
        <v>195</v>
      </c>
      <c r="N12" s="226">
        <f>M12/B12</f>
        <v>3.823529411764706</v>
      </c>
      <c r="O12" s="172">
        <v>0</v>
      </c>
      <c r="P12" s="172">
        <v>0</v>
      </c>
      <c r="Q12" s="227">
        <v>0</v>
      </c>
      <c r="R12" s="493">
        <v>20</v>
      </c>
      <c r="S12" s="493">
        <v>16</v>
      </c>
      <c r="T12" s="493">
        <v>312</v>
      </c>
      <c r="U12" s="493">
        <v>6</v>
      </c>
      <c r="V12" s="493">
        <v>0</v>
      </c>
      <c r="W12" s="493">
        <v>0</v>
      </c>
      <c r="X12" s="493">
        <v>0</v>
      </c>
      <c r="Y12" s="173">
        <f t="shared" si="0"/>
        <v>529</v>
      </c>
      <c r="Z12" s="174">
        <f t="shared" si="1"/>
        <v>10.254901960784313</v>
      </c>
      <c r="AA12" s="175">
        <f t="shared" si="2"/>
        <v>0</v>
      </c>
      <c r="AB12" s="175">
        <f t="shared" si="3"/>
        <v>0</v>
      </c>
      <c r="AC12" s="175">
        <f t="shared" si="4"/>
        <v>0</v>
      </c>
      <c r="AD12" s="176">
        <f t="shared" si="5"/>
        <v>44</v>
      </c>
      <c r="AE12" s="176">
        <f t="shared" si="6"/>
        <v>10.204481792717088</v>
      </c>
      <c r="AF12" s="228">
        <f t="shared" si="7"/>
        <v>0.23306595365418892</v>
      </c>
    </row>
    <row r="13" spans="1:32" ht="15">
      <c r="A13" s="166" t="s">
        <v>28</v>
      </c>
      <c r="B13" s="178">
        <v>15</v>
      </c>
      <c r="C13" s="179">
        <v>1</v>
      </c>
      <c r="D13" s="349">
        <v>19</v>
      </c>
      <c r="E13" s="477">
        <v>3</v>
      </c>
      <c r="F13" s="224">
        <v>41</v>
      </c>
      <c r="G13" s="476">
        <f t="shared" si="11"/>
        <v>2.7333333333333334</v>
      </c>
      <c r="H13" s="477">
        <v>5</v>
      </c>
      <c r="I13" s="477">
        <v>1</v>
      </c>
      <c r="J13" s="477">
        <f>H13/I13</f>
        <v>5</v>
      </c>
      <c r="K13" s="480">
        <v>17</v>
      </c>
      <c r="L13" s="480">
        <v>5</v>
      </c>
      <c r="M13" s="481">
        <v>46</v>
      </c>
      <c r="N13" s="485">
        <v>3</v>
      </c>
      <c r="O13" s="486">
        <v>0</v>
      </c>
      <c r="P13" s="486">
        <v>0</v>
      </c>
      <c r="Q13" s="487">
        <v>0</v>
      </c>
      <c r="R13" s="501">
        <v>5</v>
      </c>
      <c r="S13" s="502">
        <v>4</v>
      </c>
      <c r="T13" s="501">
        <v>20</v>
      </c>
      <c r="U13" s="502">
        <v>1.3333333333333333</v>
      </c>
      <c r="V13" s="501">
        <v>0</v>
      </c>
      <c r="W13" s="501">
        <v>0</v>
      </c>
      <c r="X13" s="502">
        <v>0</v>
      </c>
      <c r="Y13" s="173">
        <f t="shared" si="0"/>
        <v>107</v>
      </c>
      <c r="Z13" s="174">
        <f t="shared" si="1"/>
        <v>7.066666666666666</v>
      </c>
      <c r="AA13" s="175">
        <f t="shared" si="2"/>
        <v>5</v>
      </c>
      <c r="AB13" s="175">
        <f t="shared" si="3"/>
        <v>0.3333333333333333</v>
      </c>
      <c r="AC13" s="175">
        <f t="shared" si="4"/>
        <v>1</v>
      </c>
      <c r="AD13" s="176">
        <f t="shared" si="5"/>
        <v>41</v>
      </c>
      <c r="AE13" s="176">
        <f t="shared" si="6"/>
        <v>4</v>
      </c>
      <c r="AF13" s="228">
        <f t="shared" si="7"/>
        <v>0.17235772357723578</v>
      </c>
    </row>
    <row r="14" spans="1:32" ht="15">
      <c r="A14" s="166" t="s">
        <v>29</v>
      </c>
      <c r="B14" s="166">
        <v>44</v>
      </c>
      <c r="C14" s="177">
        <v>2</v>
      </c>
      <c r="D14" s="224">
        <v>14</v>
      </c>
      <c r="E14" s="384">
        <f t="shared" si="8"/>
        <v>6.785714285714286</v>
      </c>
      <c r="F14" s="224">
        <v>95</v>
      </c>
      <c r="G14" s="263">
        <f t="shared" si="11"/>
        <v>2.159090909090909</v>
      </c>
      <c r="H14" s="384">
        <v>5</v>
      </c>
      <c r="I14" s="384">
        <v>1</v>
      </c>
      <c r="J14" s="477">
        <f>H14/I14</f>
        <v>5</v>
      </c>
      <c r="K14" s="480">
        <v>17</v>
      </c>
      <c r="L14" s="480">
        <v>10</v>
      </c>
      <c r="M14" s="481">
        <v>178</v>
      </c>
      <c r="N14" s="485">
        <v>4</v>
      </c>
      <c r="O14" s="486">
        <v>0</v>
      </c>
      <c r="P14" s="486">
        <v>0</v>
      </c>
      <c r="Q14" s="487">
        <v>0</v>
      </c>
      <c r="R14" s="493">
        <v>20</v>
      </c>
      <c r="S14" s="493">
        <v>12</v>
      </c>
      <c r="T14" s="493">
        <v>234</v>
      </c>
      <c r="U14" s="493">
        <v>5</v>
      </c>
      <c r="V14" s="493">
        <v>0</v>
      </c>
      <c r="W14" s="493">
        <v>0</v>
      </c>
      <c r="X14" s="493">
        <v>0</v>
      </c>
      <c r="Y14" s="173">
        <f t="shared" si="0"/>
        <v>507</v>
      </c>
      <c r="Z14" s="174">
        <f t="shared" si="1"/>
        <v>11.15909090909091</v>
      </c>
      <c r="AA14" s="175">
        <f t="shared" si="2"/>
        <v>5</v>
      </c>
      <c r="AB14" s="175">
        <f t="shared" si="3"/>
        <v>0.11363636363636363</v>
      </c>
      <c r="AC14" s="175">
        <f t="shared" si="4"/>
        <v>1</v>
      </c>
      <c r="AD14" s="176">
        <f t="shared" si="5"/>
        <v>51</v>
      </c>
      <c r="AE14" s="176">
        <f t="shared" si="6"/>
        <v>9.595238095238095</v>
      </c>
      <c r="AF14" s="228">
        <f t="shared" si="7"/>
        <v>0.21880570409982178</v>
      </c>
    </row>
    <row r="15" spans="1:32" ht="15">
      <c r="A15" s="569" t="s">
        <v>30</v>
      </c>
      <c r="B15" s="166">
        <v>90</v>
      </c>
      <c r="C15" s="177">
        <v>4</v>
      </c>
      <c r="D15" s="384">
        <v>19</v>
      </c>
      <c r="E15" s="477">
        <v>3.736842105263158</v>
      </c>
      <c r="F15" s="224">
        <v>71</v>
      </c>
      <c r="G15" s="476">
        <v>0.7888888888888889</v>
      </c>
      <c r="H15" s="477">
        <v>0</v>
      </c>
      <c r="I15" s="477">
        <v>0</v>
      </c>
      <c r="J15" s="477">
        <v>0</v>
      </c>
      <c r="K15" s="225">
        <v>17</v>
      </c>
      <c r="L15" s="225">
        <f t="shared" si="9"/>
        <v>5.176470588235294</v>
      </c>
      <c r="M15" s="218">
        <v>88</v>
      </c>
      <c r="N15" s="226">
        <f t="shared" si="10"/>
        <v>0.9777777777777777</v>
      </c>
      <c r="O15" s="172">
        <v>0</v>
      </c>
      <c r="P15" s="172">
        <v>0</v>
      </c>
      <c r="Q15" s="227">
        <v>0</v>
      </c>
      <c r="R15" s="493">
        <v>20</v>
      </c>
      <c r="S15" s="493">
        <v>10</v>
      </c>
      <c r="T15" s="493">
        <v>201</v>
      </c>
      <c r="U15" s="493">
        <v>2</v>
      </c>
      <c r="V15" s="493">
        <v>0</v>
      </c>
      <c r="W15" s="493">
        <v>0</v>
      </c>
      <c r="X15" s="493">
        <v>0</v>
      </c>
      <c r="Y15" s="173">
        <f t="shared" si="0"/>
        <v>360</v>
      </c>
      <c r="Z15" s="174">
        <f t="shared" si="1"/>
        <v>3.7666666666666666</v>
      </c>
      <c r="AA15" s="175">
        <f t="shared" si="2"/>
        <v>0</v>
      </c>
      <c r="AB15" s="175">
        <f t="shared" si="3"/>
        <v>0</v>
      </c>
      <c r="AC15" s="175">
        <f t="shared" si="4"/>
        <v>0</v>
      </c>
      <c r="AD15" s="176">
        <f t="shared" si="5"/>
        <v>56</v>
      </c>
      <c r="AE15" s="176">
        <f t="shared" si="6"/>
        <v>6.304437564499485</v>
      </c>
      <c r="AF15" s="228">
        <f t="shared" si="7"/>
        <v>0.06726190476190476</v>
      </c>
    </row>
    <row r="16" spans="1:32" ht="15">
      <c r="A16" s="166" t="s">
        <v>31</v>
      </c>
      <c r="B16" s="178">
        <v>106</v>
      </c>
      <c r="C16" s="179">
        <v>5</v>
      </c>
      <c r="D16" s="348">
        <v>19</v>
      </c>
      <c r="E16" s="477">
        <f>F16/D16</f>
        <v>1.7894736842105263</v>
      </c>
      <c r="F16" s="224">
        <v>34</v>
      </c>
      <c r="G16" s="476">
        <f>F16/B16</f>
        <v>0.32075471698113206</v>
      </c>
      <c r="H16" s="477">
        <v>0</v>
      </c>
      <c r="I16" s="477">
        <v>0</v>
      </c>
      <c r="J16" s="477">
        <v>0</v>
      </c>
      <c r="K16" s="225">
        <v>17</v>
      </c>
      <c r="L16" s="225">
        <f t="shared" si="9"/>
        <v>8.882352941176471</v>
      </c>
      <c r="M16" s="218">
        <v>151</v>
      </c>
      <c r="N16" s="226">
        <f t="shared" si="10"/>
        <v>1.4245283018867925</v>
      </c>
      <c r="O16" s="172">
        <v>0</v>
      </c>
      <c r="P16" s="172">
        <v>0</v>
      </c>
      <c r="Q16" s="227">
        <v>0</v>
      </c>
      <c r="R16" s="493">
        <v>20</v>
      </c>
      <c r="S16" s="493">
        <v>17</v>
      </c>
      <c r="T16" s="493">
        <v>349</v>
      </c>
      <c r="U16" s="493">
        <v>3</v>
      </c>
      <c r="V16" s="493">
        <v>0</v>
      </c>
      <c r="W16" s="493">
        <v>0</v>
      </c>
      <c r="X16" s="493">
        <v>0</v>
      </c>
      <c r="Y16" s="173">
        <f t="shared" si="0"/>
        <v>534</v>
      </c>
      <c r="Z16" s="174">
        <f t="shared" si="1"/>
        <v>4.745283018867925</v>
      </c>
      <c r="AA16" s="175">
        <f t="shared" si="2"/>
        <v>0</v>
      </c>
      <c r="AB16" s="175">
        <f t="shared" si="3"/>
        <v>0</v>
      </c>
      <c r="AC16" s="175">
        <f t="shared" si="4"/>
        <v>0</v>
      </c>
      <c r="AD16" s="176">
        <f t="shared" si="5"/>
        <v>56</v>
      </c>
      <c r="AE16" s="176">
        <f t="shared" si="6"/>
        <v>9.223942208462333</v>
      </c>
      <c r="AF16" s="228">
        <f t="shared" si="7"/>
        <v>0.08473719676549865</v>
      </c>
    </row>
    <row r="17" spans="1:32" ht="15">
      <c r="A17" s="166" t="s">
        <v>32</v>
      </c>
      <c r="B17" s="166">
        <v>88</v>
      </c>
      <c r="C17" s="177">
        <v>3</v>
      </c>
      <c r="D17" s="170">
        <v>14</v>
      </c>
      <c r="E17" s="384">
        <f t="shared" si="8"/>
        <v>14.5</v>
      </c>
      <c r="F17" s="224">
        <v>203</v>
      </c>
      <c r="G17" s="263">
        <f t="shared" si="11"/>
        <v>2.3068181818181817</v>
      </c>
      <c r="H17" s="384">
        <v>0</v>
      </c>
      <c r="I17" s="384">
        <v>0</v>
      </c>
      <c r="J17" s="477">
        <v>0</v>
      </c>
      <c r="K17" s="225">
        <v>17</v>
      </c>
      <c r="L17" s="225">
        <f t="shared" si="9"/>
        <v>16.529411764705884</v>
      </c>
      <c r="M17" s="218">
        <v>281</v>
      </c>
      <c r="N17" s="226">
        <f aca="true" t="shared" si="12" ref="N17:N22">M17/B17</f>
        <v>3.1931818181818183</v>
      </c>
      <c r="O17" s="172">
        <v>0</v>
      </c>
      <c r="P17" s="172">
        <v>0</v>
      </c>
      <c r="Q17" s="227">
        <v>0</v>
      </c>
      <c r="R17" s="493">
        <v>20</v>
      </c>
      <c r="S17" s="493">
        <v>13</v>
      </c>
      <c r="T17" s="493">
        <v>277</v>
      </c>
      <c r="U17" s="493">
        <v>3</v>
      </c>
      <c r="V17" s="493">
        <v>0</v>
      </c>
      <c r="W17" s="493">
        <v>0</v>
      </c>
      <c r="X17" s="493">
        <v>0</v>
      </c>
      <c r="Y17" s="173">
        <f t="shared" si="0"/>
        <v>761</v>
      </c>
      <c r="Z17" s="174">
        <f t="shared" si="1"/>
        <v>8.5</v>
      </c>
      <c r="AA17" s="175">
        <f t="shared" si="2"/>
        <v>0</v>
      </c>
      <c r="AB17" s="175">
        <f t="shared" si="3"/>
        <v>0</v>
      </c>
      <c r="AC17" s="175">
        <f t="shared" si="4"/>
        <v>0</v>
      </c>
      <c r="AD17" s="176">
        <f t="shared" si="5"/>
        <v>51</v>
      </c>
      <c r="AE17" s="176">
        <f t="shared" si="6"/>
        <v>14.676470588235295</v>
      </c>
      <c r="AF17" s="228">
        <f t="shared" si="7"/>
        <v>0.16666666666666666</v>
      </c>
    </row>
    <row r="18" spans="1:32" ht="15">
      <c r="A18" s="166" t="s">
        <v>33</v>
      </c>
      <c r="B18" s="166">
        <v>196</v>
      </c>
      <c r="C18" s="177">
        <v>9</v>
      </c>
      <c r="D18" s="384">
        <v>19</v>
      </c>
      <c r="E18" s="477">
        <f t="shared" si="8"/>
        <v>11.105263157894736</v>
      </c>
      <c r="F18" s="224">
        <v>211</v>
      </c>
      <c r="G18" s="476">
        <f t="shared" si="11"/>
        <v>1.0765306122448979</v>
      </c>
      <c r="H18" s="477">
        <v>0</v>
      </c>
      <c r="I18" s="477">
        <v>0</v>
      </c>
      <c r="J18" s="477">
        <v>0</v>
      </c>
      <c r="K18" s="225">
        <v>17</v>
      </c>
      <c r="L18" s="225">
        <f t="shared" si="9"/>
        <v>22</v>
      </c>
      <c r="M18" s="218">
        <v>374</v>
      </c>
      <c r="N18" s="226">
        <f t="shared" si="12"/>
        <v>1.9081632653061225</v>
      </c>
      <c r="O18" s="172">
        <v>0</v>
      </c>
      <c r="P18" s="172">
        <v>0</v>
      </c>
      <c r="Q18" s="227">
        <v>0</v>
      </c>
      <c r="R18" s="493">
        <v>20</v>
      </c>
      <c r="S18" s="493">
        <v>29</v>
      </c>
      <c r="T18" s="493">
        <v>610</v>
      </c>
      <c r="U18" s="493">
        <v>3</v>
      </c>
      <c r="V18" s="493"/>
      <c r="W18" s="493"/>
      <c r="X18" s="493">
        <v>0</v>
      </c>
      <c r="Y18" s="173">
        <f t="shared" si="0"/>
        <v>1195</v>
      </c>
      <c r="Z18" s="174">
        <f t="shared" si="1"/>
        <v>5.98469387755102</v>
      </c>
      <c r="AA18" s="175">
        <f t="shared" si="2"/>
        <v>0</v>
      </c>
      <c r="AB18" s="175">
        <f t="shared" si="3"/>
        <v>0</v>
      </c>
      <c r="AC18" s="175">
        <f t="shared" si="4"/>
        <v>0</v>
      </c>
      <c r="AD18" s="176">
        <f t="shared" si="5"/>
        <v>56</v>
      </c>
      <c r="AE18" s="176">
        <f t="shared" si="6"/>
        <v>20.701754385964914</v>
      </c>
      <c r="AF18" s="228">
        <f t="shared" si="7"/>
        <v>0.10686953352769679</v>
      </c>
    </row>
    <row r="19" spans="1:32" ht="15">
      <c r="A19" s="166" t="s">
        <v>69</v>
      </c>
      <c r="B19" s="166">
        <v>43</v>
      </c>
      <c r="C19" s="177">
        <v>2</v>
      </c>
      <c r="D19" s="455">
        <v>14</v>
      </c>
      <c r="E19" s="384">
        <f t="shared" si="8"/>
        <v>9.714285714285714</v>
      </c>
      <c r="F19" s="224">
        <v>136</v>
      </c>
      <c r="G19" s="263">
        <f t="shared" si="11"/>
        <v>3.1627906976744184</v>
      </c>
      <c r="H19" s="384">
        <v>0</v>
      </c>
      <c r="I19" s="384">
        <v>0</v>
      </c>
      <c r="J19" s="384">
        <v>0</v>
      </c>
      <c r="K19" s="225">
        <v>16</v>
      </c>
      <c r="L19" s="225">
        <f t="shared" si="9"/>
        <v>9.5</v>
      </c>
      <c r="M19" s="218">
        <v>152</v>
      </c>
      <c r="N19" s="226">
        <f t="shared" si="12"/>
        <v>3.5348837209302326</v>
      </c>
      <c r="O19" s="172">
        <v>0</v>
      </c>
      <c r="P19" s="172">
        <v>0</v>
      </c>
      <c r="Q19" s="227">
        <v>0</v>
      </c>
      <c r="R19" s="493">
        <v>20</v>
      </c>
      <c r="S19" s="493">
        <v>12</v>
      </c>
      <c r="T19" s="493">
        <v>234</v>
      </c>
      <c r="U19" s="493">
        <v>5</v>
      </c>
      <c r="V19" s="493">
        <v>0</v>
      </c>
      <c r="W19" s="493">
        <v>0</v>
      </c>
      <c r="X19" s="493">
        <v>0</v>
      </c>
      <c r="Y19" s="173">
        <f>F19+M19+T19</f>
        <v>522</v>
      </c>
      <c r="Z19" s="174">
        <f>G19+N19+U19</f>
        <v>11.69767441860465</v>
      </c>
      <c r="AA19" s="175">
        <f t="shared" si="2"/>
        <v>0</v>
      </c>
      <c r="AB19" s="175">
        <f aca="true" t="shared" si="13" ref="AB19:AB32">AA19/B19</f>
        <v>0</v>
      </c>
      <c r="AC19" s="175">
        <f>I19+P19+W19</f>
        <v>0</v>
      </c>
      <c r="AD19" s="176">
        <f>D19+K19+R19</f>
        <v>50</v>
      </c>
      <c r="AE19" s="176">
        <f>(E19+L19+S19)/3</f>
        <v>10.404761904761905</v>
      </c>
      <c r="AF19" s="228">
        <f>Z19/AD19</f>
        <v>0.233953488372093</v>
      </c>
    </row>
    <row r="20" spans="1:32" s="144" customFormat="1" ht="15.75">
      <c r="A20" s="345" t="s">
        <v>16</v>
      </c>
      <c r="B20" s="345">
        <f>SUM(B3:B19)</f>
        <v>1431</v>
      </c>
      <c r="C20" s="345">
        <f>SUM(C3:C19)</f>
        <v>64</v>
      </c>
      <c r="D20" s="345">
        <f>SUM(D3:D19)</f>
        <v>194</v>
      </c>
      <c r="E20" s="346">
        <f>SUM(E3:E19)</f>
        <v>92.20336096651886</v>
      </c>
      <c r="F20" s="345">
        <f>SUM(F3:F19)</f>
        <v>1272</v>
      </c>
      <c r="G20" s="343">
        <f>F20/B20</f>
        <v>0.8888888888888888</v>
      </c>
      <c r="H20" s="233">
        <f>SUM(H3:H19)</f>
        <v>28</v>
      </c>
      <c r="I20" s="233">
        <f>SUM(I3:I19)</f>
        <v>6</v>
      </c>
      <c r="J20" s="342">
        <f>H20/I20</f>
        <v>4.666666666666667</v>
      </c>
      <c r="K20" s="233">
        <f>SUM(K3:K19)</f>
        <v>233</v>
      </c>
      <c r="L20" s="233">
        <f>SUM(L3:L19)</f>
        <v>167.83665966386553</v>
      </c>
      <c r="M20" s="233">
        <f>SUM(M3:M19)</f>
        <v>2772</v>
      </c>
      <c r="N20" s="343">
        <f t="shared" si="12"/>
        <v>1.9371069182389937</v>
      </c>
      <c r="O20" s="233">
        <f>SUM(O3:O19)</f>
        <v>9</v>
      </c>
      <c r="P20" s="233">
        <f>SUM(P3:P19)</f>
        <v>1</v>
      </c>
      <c r="Q20" s="344">
        <f>O20/P20</f>
        <v>9</v>
      </c>
      <c r="R20" s="232">
        <f>SUM(R3:R19)</f>
        <v>285</v>
      </c>
      <c r="S20" s="232">
        <f>SUM(S3:S19)</f>
        <v>263.75</v>
      </c>
      <c r="T20" s="232">
        <f>SUM(T3:T19)</f>
        <v>5154</v>
      </c>
      <c r="U20" s="234">
        <f>T20/B20</f>
        <v>3.60167714884696</v>
      </c>
      <c r="V20" s="235">
        <f>SUM(V3:V19)</f>
        <v>26</v>
      </c>
      <c r="W20" s="235">
        <f>SUM(W3:W19)</f>
        <v>4</v>
      </c>
      <c r="X20" s="234">
        <f>V20/W20</f>
        <v>6.5</v>
      </c>
      <c r="Y20" s="236">
        <f aca="true" t="shared" si="14" ref="Y20:Y32">F20+M20+T20</f>
        <v>9198</v>
      </c>
      <c r="Z20" s="236">
        <f>Y20/B20</f>
        <v>6.427672955974843</v>
      </c>
      <c r="AA20" s="237">
        <f>H20+O20+V20</f>
        <v>63</v>
      </c>
      <c r="AB20" s="237">
        <f t="shared" si="13"/>
        <v>0.0440251572327044</v>
      </c>
      <c r="AC20" s="237">
        <f aca="true" t="shared" si="15" ref="AC20:AC34">I20+P20+W20</f>
        <v>11</v>
      </c>
      <c r="AD20" s="238">
        <f>SUM(AD3:AD18)/16</f>
        <v>41.375</v>
      </c>
      <c r="AE20" s="238">
        <f aca="true" t="shared" si="16" ref="AE20:AE32">(E20+L20+S20)/3</f>
        <v>174.59667354346143</v>
      </c>
      <c r="AF20" s="239">
        <f aca="true" t="shared" si="17" ref="AF20:AF34">Z20/AD20</f>
        <v>0.1553516122289992</v>
      </c>
    </row>
    <row r="21" spans="1:32" ht="15">
      <c r="A21" s="166" t="s">
        <v>34</v>
      </c>
      <c r="B21" s="66">
        <v>176</v>
      </c>
      <c r="C21" s="537">
        <v>6</v>
      </c>
      <c r="D21" s="241">
        <v>19</v>
      </c>
      <c r="E21" s="543">
        <f>F21/D21</f>
        <v>15.894736842105264</v>
      </c>
      <c r="F21" s="229">
        <v>302</v>
      </c>
      <c r="G21" s="530">
        <f>F21/B21</f>
        <v>1.7159090909090908</v>
      </c>
      <c r="H21" s="477">
        <v>0</v>
      </c>
      <c r="I21" s="477">
        <v>0</v>
      </c>
      <c r="J21" s="543">
        <v>0</v>
      </c>
      <c r="K21" s="225">
        <v>17</v>
      </c>
      <c r="L21" s="225">
        <f>M21/K21</f>
        <v>23.88235294117647</v>
      </c>
      <c r="M21" s="525">
        <v>406</v>
      </c>
      <c r="N21" s="225">
        <f t="shared" si="12"/>
        <v>2.3068181818181817</v>
      </c>
      <c r="O21" s="230">
        <v>0</v>
      </c>
      <c r="P21" s="242">
        <v>0</v>
      </c>
      <c r="Q21" s="225">
        <v>0</v>
      </c>
      <c r="R21" s="538">
        <v>20</v>
      </c>
      <c r="S21" s="550">
        <f>T21/R21</f>
        <v>28.35</v>
      </c>
      <c r="T21" s="538">
        <v>567</v>
      </c>
      <c r="U21" s="544">
        <f>T21/B21</f>
        <v>3.221590909090909</v>
      </c>
      <c r="V21" s="538">
        <v>4</v>
      </c>
      <c r="W21" s="538">
        <v>1</v>
      </c>
      <c r="X21" s="545">
        <f>V21/W21</f>
        <v>4</v>
      </c>
      <c r="Y21" s="174">
        <f t="shared" si="14"/>
        <v>1275</v>
      </c>
      <c r="Z21" s="174">
        <f aca="true" t="shared" si="18" ref="Z21:AA32">G21+N21+U21</f>
        <v>7.244318181818182</v>
      </c>
      <c r="AA21" s="175">
        <f t="shared" si="18"/>
        <v>4</v>
      </c>
      <c r="AB21" s="182">
        <f t="shared" si="13"/>
        <v>0.022727272727272728</v>
      </c>
      <c r="AC21" s="175">
        <f t="shared" si="15"/>
        <v>1</v>
      </c>
      <c r="AD21" s="183">
        <f>D21+K21+R21</f>
        <v>56</v>
      </c>
      <c r="AE21" s="176">
        <f t="shared" si="16"/>
        <v>22.709029927760582</v>
      </c>
      <c r="AF21" s="228">
        <f t="shared" si="17"/>
        <v>0.12936282467532467</v>
      </c>
    </row>
    <row r="22" spans="1:32" ht="15">
      <c r="A22" s="166" t="s">
        <v>35</v>
      </c>
      <c r="B22" s="166">
        <v>270</v>
      </c>
      <c r="C22" s="177">
        <v>10</v>
      </c>
      <c r="D22" s="349">
        <v>14</v>
      </c>
      <c r="E22" s="348">
        <f>F22/D22</f>
        <v>21.142857142857142</v>
      </c>
      <c r="F22" s="348">
        <v>296</v>
      </c>
      <c r="G22" s="348">
        <f>F22/B22</f>
        <v>1.0962962962962963</v>
      </c>
      <c r="H22" s="348">
        <v>0</v>
      </c>
      <c r="I22" s="348">
        <v>0</v>
      </c>
      <c r="J22" s="477">
        <v>0</v>
      </c>
      <c r="K22" s="225">
        <v>17</v>
      </c>
      <c r="L22" s="225">
        <f>M22/K22</f>
        <v>25.41176470588235</v>
      </c>
      <c r="M22" s="218">
        <v>432</v>
      </c>
      <c r="N22" s="225">
        <f t="shared" si="12"/>
        <v>1.6</v>
      </c>
      <c r="O22" s="230">
        <v>0</v>
      </c>
      <c r="P22" s="242">
        <v>0</v>
      </c>
      <c r="Q22" s="225">
        <v>0</v>
      </c>
      <c r="R22" s="496">
        <v>20</v>
      </c>
      <c r="S22" s="493">
        <v>36</v>
      </c>
      <c r="T22" s="496">
        <v>756</v>
      </c>
      <c r="U22" s="494">
        <v>0</v>
      </c>
      <c r="V22" s="496">
        <v>16</v>
      </c>
      <c r="W22" s="494">
        <v>2</v>
      </c>
      <c r="X22" s="495">
        <v>8</v>
      </c>
      <c r="Y22" s="174">
        <f t="shared" si="14"/>
        <v>1484</v>
      </c>
      <c r="Z22" s="174">
        <f t="shared" si="18"/>
        <v>2.696296296296296</v>
      </c>
      <c r="AA22" s="175">
        <f t="shared" si="18"/>
        <v>16</v>
      </c>
      <c r="AB22" s="182">
        <f t="shared" si="13"/>
        <v>0.05925925925925926</v>
      </c>
      <c r="AC22" s="175">
        <f t="shared" si="15"/>
        <v>2</v>
      </c>
      <c r="AD22" s="183">
        <f>D22+K22+R22</f>
        <v>51</v>
      </c>
      <c r="AE22" s="176">
        <f t="shared" si="16"/>
        <v>27.518207282913163</v>
      </c>
      <c r="AF22" s="228">
        <f t="shared" si="17"/>
        <v>0.052868554829339144</v>
      </c>
    </row>
    <row r="23" spans="1:32" ht="15">
      <c r="A23" s="166" t="s">
        <v>36</v>
      </c>
      <c r="B23" s="166">
        <v>194</v>
      </c>
      <c r="C23" s="199">
        <v>7</v>
      </c>
      <c r="D23" s="241">
        <v>19</v>
      </c>
      <c r="E23" s="477">
        <f>F23/D23</f>
        <v>17.57894736842105</v>
      </c>
      <c r="F23" s="241">
        <v>334</v>
      </c>
      <c r="G23" s="476">
        <f>F23/B23</f>
        <v>1.7216494845360826</v>
      </c>
      <c r="H23" s="241">
        <v>33</v>
      </c>
      <c r="I23" s="241">
        <v>7</v>
      </c>
      <c r="J23" s="477">
        <f>H23/I23</f>
        <v>4.714285714285714</v>
      </c>
      <c r="K23" s="225">
        <v>16</v>
      </c>
      <c r="L23" s="225">
        <f aca="true" t="shared" si="19" ref="L23:L29">M23/K23</f>
        <v>29.1875</v>
      </c>
      <c r="M23" s="218">
        <v>467</v>
      </c>
      <c r="N23" s="225">
        <f aca="true" t="shared" si="20" ref="N23:N29">M23/B23</f>
        <v>2.4072164948453607</v>
      </c>
      <c r="O23" s="225">
        <v>5</v>
      </c>
      <c r="P23" s="225">
        <v>1</v>
      </c>
      <c r="Q23" s="225">
        <f>O23/P23</f>
        <v>5</v>
      </c>
      <c r="R23" s="385">
        <v>20</v>
      </c>
      <c r="S23" s="474">
        <f>T23/R23</f>
        <v>41.6</v>
      </c>
      <c r="T23" s="385">
        <v>832</v>
      </c>
      <c r="U23" s="386">
        <f>T23/B23</f>
        <v>4.288659793814433</v>
      </c>
      <c r="V23" s="385">
        <v>62</v>
      </c>
      <c r="W23" s="377">
        <v>12</v>
      </c>
      <c r="X23" s="387">
        <f>V23/W23</f>
        <v>5.166666666666667</v>
      </c>
      <c r="Y23" s="174">
        <f t="shared" si="14"/>
        <v>1633</v>
      </c>
      <c r="Z23" s="174">
        <f t="shared" si="18"/>
        <v>8.417525773195877</v>
      </c>
      <c r="AA23" s="175">
        <f t="shared" si="18"/>
        <v>100</v>
      </c>
      <c r="AB23" s="182">
        <f t="shared" si="13"/>
        <v>0.5154639175257731</v>
      </c>
      <c r="AC23" s="175">
        <f t="shared" si="15"/>
        <v>20</v>
      </c>
      <c r="AD23" s="183">
        <f>D23+K23+R23</f>
        <v>55</v>
      </c>
      <c r="AE23" s="176">
        <f t="shared" si="16"/>
        <v>29.455482456140356</v>
      </c>
      <c r="AF23" s="228">
        <f t="shared" si="17"/>
        <v>0.15304592314901594</v>
      </c>
    </row>
    <row r="24" spans="1:32" ht="15">
      <c r="A24" s="166" t="s">
        <v>37</v>
      </c>
      <c r="B24" s="166">
        <v>185</v>
      </c>
      <c r="C24" s="177">
        <v>6</v>
      </c>
      <c r="D24" s="241">
        <v>19</v>
      </c>
      <c r="E24" s="384">
        <f aca="true" t="shared" si="21" ref="E24:E32">F24/D24</f>
        <v>11.894736842105264</v>
      </c>
      <c r="F24" s="229">
        <v>226</v>
      </c>
      <c r="G24" s="263">
        <f aca="true" t="shared" si="22" ref="G24:G32">F24/B24</f>
        <v>1.2216216216216216</v>
      </c>
      <c r="H24" s="244">
        <v>0</v>
      </c>
      <c r="I24" s="244">
        <v>0</v>
      </c>
      <c r="J24" s="477">
        <v>0</v>
      </c>
      <c r="K24" s="245">
        <v>17</v>
      </c>
      <c r="L24" s="225">
        <f t="shared" si="19"/>
        <v>21.941176470588236</v>
      </c>
      <c r="M24" s="218">
        <v>373</v>
      </c>
      <c r="N24" s="225">
        <f t="shared" si="20"/>
        <v>2.016216216216216</v>
      </c>
      <c r="O24" s="230">
        <v>0</v>
      </c>
      <c r="P24" s="243">
        <v>0</v>
      </c>
      <c r="Q24" s="225">
        <v>0</v>
      </c>
      <c r="R24" s="496">
        <v>20</v>
      </c>
      <c r="S24" s="493">
        <v>32</v>
      </c>
      <c r="T24" s="496">
        <v>635</v>
      </c>
      <c r="U24" s="494">
        <v>3</v>
      </c>
      <c r="V24" s="496">
        <v>13</v>
      </c>
      <c r="W24" s="494">
        <v>3</v>
      </c>
      <c r="X24" s="495">
        <v>4</v>
      </c>
      <c r="Y24" s="174">
        <f t="shared" si="14"/>
        <v>1234</v>
      </c>
      <c r="Z24" s="174">
        <f t="shared" si="18"/>
        <v>6.237837837837837</v>
      </c>
      <c r="AA24" s="175">
        <f t="shared" si="18"/>
        <v>13</v>
      </c>
      <c r="AB24" s="182">
        <f t="shared" si="13"/>
        <v>0.07027027027027027</v>
      </c>
      <c r="AC24" s="175">
        <f t="shared" si="15"/>
        <v>3</v>
      </c>
      <c r="AD24" s="183">
        <f aca="true" t="shared" si="23" ref="AD24:AD32">D24+K24+R24</f>
        <v>56</v>
      </c>
      <c r="AE24" s="176">
        <f t="shared" si="16"/>
        <v>21.9453044375645</v>
      </c>
      <c r="AF24" s="228">
        <f t="shared" si="17"/>
        <v>0.11138996138996138</v>
      </c>
    </row>
    <row r="25" spans="1:32" ht="15">
      <c r="A25" s="166" t="s">
        <v>38</v>
      </c>
      <c r="B25" s="369">
        <v>254</v>
      </c>
      <c r="C25" s="130">
        <v>9</v>
      </c>
      <c r="D25" s="349">
        <v>18</v>
      </c>
      <c r="E25" s="348">
        <f t="shared" si="21"/>
        <v>19.833333333333332</v>
      </c>
      <c r="F25" s="349">
        <v>357</v>
      </c>
      <c r="G25" s="348">
        <f t="shared" si="22"/>
        <v>1.405511811023622</v>
      </c>
      <c r="H25" s="349">
        <v>0</v>
      </c>
      <c r="I25" s="349">
        <v>0</v>
      </c>
      <c r="J25" s="477">
        <v>0</v>
      </c>
      <c r="K25" s="389">
        <v>17</v>
      </c>
      <c r="L25" s="378">
        <f t="shared" si="19"/>
        <v>32.588235294117645</v>
      </c>
      <c r="M25" s="484">
        <v>554</v>
      </c>
      <c r="N25" s="378">
        <f t="shared" si="20"/>
        <v>2.1811023622047245</v>
      </c>
      <c r="O25" s="147"/>
      <c r="P25" s="390"/>
      <c r="Q25" s="378">
        <v>0</v>
      </c>
      <c r="R25" s="498">
        <v>20</v>
      </c>
      <c r="S25" s="499">
        <v>52</v>
      </c>
      <c r="T25" s="498">
        <v>1102</v>
      </c>
      <c r="U25" s="500">
        <v>4</v>
      </c>
      <c r="V25" s="498">
        <v>0</v>
      </c>
      <c r="W25" s="498">
        <v>0</v>
      </c>
      <c r="X25" s="500">
        <v>0</v>
      </c>
      <c r="Y25" s="174">
        <f t="shared" si="14"/>
        <v>2013</v>
      </c>
      <c r="Z25" s="174">
        <f t="shared" si="18"/>
        <v>7.586614173228346</v>
      </c>
      <c r="AA25" s="175">
        <f t="shared" si="18"/>
        <v>0</v>
      </c>
      <c r="AB25" s="182">
        <f t="shared" si="13"/>
        <v>0</v>
      </c>
      <c r="AC25" s="175">
        <f t="shared" si="15"/>
        <v>0</v>
      </c>
      <c r="AD25" s="183">
        <f t="shared" si="23"/>
        <v>55</v>
      </c>
      <c r="AE25" s="176">
        <f t="shared" si="16"/>
        <v>34.80718954248366</v>
      </c>
      <c r="AF25" s="228">
        <f t="shared" si="17"/>
        <v>0.13793843951324267</v>
      </c>
    </row>
    <row r="26" spans="1:32" ht="15">
      <c r="A26" s="166" t="s">
        <v>39</v>
      </c>
      <c r="B26" s="166">
        <v>315</v>
      </c>
      <c r="C26" s="450">
        <v>12</v>
      </c>
      <c r="D26" s="241">
        <v>19</v>
      </c>
      <c r="E26" s="384">
        <f t="shared" si="21"/>
        <v>11.368421052631579</v>
      </c>
      <c r="F26" s="229">
        <v>216</v>
      </c>
      <c r="G26" s="263">
        <f t="shared" si="22"/>
        <v>0.6857142857142857</v>
      </c>
      <c r="H26" s="244">
        <v>10</v>
      </c>
      <c r="I26" s="244">
        <v>2</v>
      </c>
      <c r="J26" s="477">
        <f>H26/I26</f>
        <v>5</v>
      </c>
      <c r="K26" s="245">
        <v>15</v>
      </c>
      <c r="L26" s="225">
        <f t="shared" si="19"/>
        <v>35.666666666666664</v>
      </c>
      <c r="M26" s="218">
        <v>535</v>
      </c>
      <c r="N26" s="225">
        <f t="shared" si="20"/>
        <v>1.6984126984126984</v>
      </c>
      <c r="O26" s="378">
        <v>10</v>
      </c>
      <c r="P26" s="379">
        <v>2</v>
      </c>
      <c r="Q26" s="225">
        <f>O26/P26</f>
        <v>5</v>
      </c>
      <c r="R26" s="494">
        <v>19</v>
      </c>
      <c r="S26" s="493">
        <v>66</v>
      </c>
      <c r="T26" s="494">
        <v>1256</v>
      </c>
      <c r="U26" s="494">
        <v>4</v>
      </c>
      <c r="V26" s="494">
        <v>0</v>
      </c>
      <c r="W26" s="497">
        <v>0</v>
      </c>
      <c r="X26" s="495">
        <v>0</v>
      </c>
      <c r="Y26" s="174">
        <f t="shared" si="14"/>
        <v>2007</v>
      </c>
      <c r="Z26" s="174">
        <f t="shared" si="18"/>
        <v>6.3841269841269845</v>
      </c>
      <c r="AA26" s="175">
        <f t="shared" si="18"/>
        <v>20</v>
      </c>
      <c r="AB26" s="182">
        <f t="shared" si="13"/>
        <v>0.06349206349206349</v>
      </c>
      <c r="AC26" s="175">
        <f t="shared" si="15"/>
        <v>4</v>
      </c>
      <c r="AD26" s="183">
        <f t="shared" si="23"/>
        <v>53</v>
      </c>
      <c r="AE26" s="176">
        <f t="shared" si="16"/>
        <v>37.67836257309941</v>
      </c>
      <c r="AF26" s="228">
        <f t="shared" si="17"/>
        <v>0.12045522611560348</v>
      </c>
    </row>
    <row r="27" spans="1:32" s="145" customFormat="1" ht="15">
      <c r="A27" s="166" t="s">
        <v>40</v>
      </c>
      <c r="B27" s="196">
        <v>272</v>
      </c>
      <c r="C27" s="355">
        <v>9</v>
      </c>
      <c r="D27" s="361">
        <v>22</v>
      </c>
      <c r="E27" s="384">
        <f t="shared" si="21"/>
        <v>16.818181818181817</v>
      </c>
      <c r="F27" s="453">
        <v>370</v>
      </c>
      <c r="G27" s="263">
        <f t="shared" si="22"/>
        <v>1.3602941176470589</v>
      </c>
      <c r="H27" s="358">
        <v>17</v>
      </c>
      <c r="I27" s="391">
        <v>3</v>
      </c>
      <c r="J27" s="477">
        <f>H27/I27</f>
        <v>5.666666666666667</v>
      </c>
      <c r="K27" s="362">
        <v>17</v>
      </c>
      <c r="L27" s="225">
        <f t="shared" si="19"/>
        <v>37.588235294117645</v>
      </c>
      <c r="M27" s="218">
        <v>639</v>
      </c>
      <c r="N27" s="225">
        <f t="shared" si="20"/>
        <v>2.349264705882353</v>
      </c>
      <c r="O27" s="388">
        <v>0</v>
      </c>
      <c r="P27" s="390">
        <v>0</v>
      </c>
      <c r="Q27" s="225">
        <v>0</v>
      </c>
      <c r="R27" s="496">
        <v>20</v>
      </c>
      <c r="S27" s="493">
        <v>62</v>
      </c>
      <c r="T27" s="496">
        <v>1243</v>
      </c>
      <c r="U27" s="494">
        <v>5</v>
      </c>
      <c r="V27" s="496">
        <v>0</v>
      </c>
      <c r="W27" s="494">
        <v>0</v>
      </c>
      <c r="X27" s="495">
        <v>0</v>
      </c>
      <c r="Y27" s="174">
        <f t="shared" si="14"/>
        <v>2252</v>
      </c>
      <c r="Z27" s="174">
        <f t="shared" si="18"/>
        <v>8.709558823529411</v>
      </c>
      <c r="AA27" s="175">
        <f t="shared" si="18"/>
        <v>17</v>
      </c>
      <c r="AB27" s="182">
        <f t="shared" si="13"/>
        <v>0.0625</v>
      </c>
      <c r="AC27" s="175">
        <f t="shared" si="15"/>
        <v>3</v>
      </c>
      <c r="AD27" s="183">
        <f t="shared" si="23"/>
        <v>59</v>
      </c>
      <c r="AE27" s="176">
        <f t="shared" si="16"/>
        <v>38.80213903743316</v>
      </c>
      <c r="AF27" s="228">
        <f t="shared" si="17"/>
        <v>0.14761964107676967</v>
      </c>
    </row>
    <row r="28" spans="1:32" ht="15">
      <c r="A28" s="166" t="s">
        <v>41</v>
      </c>
      <c r="B28" s="166">
        <v>172</v>
      </c>
      <c r="C28" s="199">
        <v>5</v>
      </c>
      <c r="D28" s="241">
        <v>14</v>
      </c>
      <c r="E28" s="384">
        <f t="shared" si="21"/>
        <v>21.928571428571427</v>
      </c>
      <c r="F28" s="229">
        <v>307</v>
      </c>
      <c r="G28" s="263">
        <f t="shared" si="22"/>
        <v>1.7848837209302326</v>
      </c>
      <c r="H28" s="384">
        <v>0</v>
      </c>
      <c r="I28" s="384">
        <v>0</v>
      </c>
      <c r="J28" s="384">
        <v>0</v>
      </c>
      <c r="K28" s="230">
        <v>17</v>
      </c>
      <c r="L28" s="225">
        <f t="shared" si="19"/>
        <v>26.705882352941178</v>
      </c>
      <c r="M28" s="218">
        <v>454</v>
      </c>
      <c r="N28" s="225">
        <f t="shared" si="20"/>
        <v>2.63953488372093</v>
      </c>
      <c r="O28" s="147">
        <v>6</v>
      </c>
      <c r="P28" s="390">
        <v>1</v>
      </c>
      <c r="Q28" s="225">
        <f>O28/P28</f>
        <v>6</v>
      </c>
      <c r="R28" s="489">
        <v>20</v>
      </c>
      <c r="S28" s="490">
        <v>38</v>
      </c>
      <c r="T28" s="489">
        <v>762</v>
      </c>
      <c r="U28" s="491">
        <v>4</v>
      </c>
      <c r="V28" s="489">
        <v>5</v>
      </c>
      <c r="W28" s="491">
        <v>1</v>
      </c>
      <c r="X28" s="492">
        <v>5</v>
      </c>
      <c r="Y28" s="174">
        <f t="shared" si="14"/>
        <v>1523</v>
      </c>
      <c r="Z28" s="174">
        <f t="shared" si="18"/>
        <v>8.424418604651162</v>
      </c>
      <c r="AA28" s="175">
        <f t="shared" si="18"/>
        <v>11</v>
      </c>
      <c r="AB28" s="182">
        <f t="shared" si="13"/>
        <v>0.06395348837209303</v>
      </c>
      <c r="AC28" s="175">
        <f t="shared" si="15"/>
        <v>2</v>
      </c>
      <c r="AD28" s="183">
        <f t="shared" si="23"/>
        <v>51</v>
      </c>
      <c r="AE28" s="176">
        <f t="shared" si="16"/>
        <v>28.8781512605042</v>
      </c>
      <c r="AF28" s="228">
        <f t="shared" si="17"/>
        <v>0.16518467852257182</v>
      </c>
    </row>
    <row r="29" spans="1:32" ht="15.75" customHeight="1">
      <c r="A29" s="166" t="s">
        <v>42</v>
      </c>
      <c r="B29" s="166">
        <v>237</v>
      </c>
      <c r="C29" s="199">
        <v>7</v>
      </c>
      <c r="D29" s="358">
        <v>14</v>
      </c>
      <c r="E29" s="384">
        <f t="shared" si="21"/>
        <v>11.214285714285714</v>
      </c>
      <c r="F29" s="358">
        <v>157</v>
      </c>
      <c r="G29" s="263">
        <f t="shared" si="22"/>
        <v>0.6624472573839663</v>
      </c>
      <c r="H29" s="358">
        <v>0</v>
      </c>
      <c r="I29" s="391">
        <v>0</v>
      </c>
      <c r="J29" s="477">
        <v>0</v>
      </c>
      <c r="K29" s="230">
        <v>16</v>
      </c>
      <c r="L29" s="225">
        <f t="shared" si="19"/>
        <v>15.875</v>
      </c>
      <c r="M29" s="218">
        <v>254</v>
      </c>
      <c r="N29" s="225">
        <f t="shared" si="20"/>
        <v>1.0717299578059072</v>
      </c>
      <c r="O29" s="388">
        <v>0</v>
      </c>
      <c r="P29" s="390">
        <v>0</v>
      </c>
      <c r="Q29" s="225">
        <v>0</v>
      </c>
      <c r="R29" s="496">
        <v>20</v>
      </c>
      <c r="S29" s="493">
        <v>29</v>
      </c>
      <c r="T29" s="496">
        <v>577</v>
      </c>
      <c r="U29" s="494">
        <v>2</v>
      </c>
      <c r="V29" s="496">
        <v>3</v>
      </c>
      <c r="W29" s="494">
        <v>1</v>
      </c>
      <c r="X29" s="495">
        <v>3</v>
      </c>
      <c r="Y29" s="174">
        <f t="shared" si="14"/>
        <v>988</v>
      </c>
      <c r="Z29" s="174">
        <f t="shared" si="18"/>
        <v>3.7341772151898733</v>
      </c>
      <c r="AA29" s="175">
        <f t="shared" si="18"/>
        <v>3</v>
      </c>
      <c r="AB29" s="182">
        <f t="shared" si="13"/>
        <v>0.012658227848101266</v>
      </c>
      <c r="AC29" s="175">
        <f t="shared" si="15"/>
        <v>1</v>
      </c>
      <c r="AD29" s="183">
        <f t="shared" si="23"/>
        <v>50</v>
      </c>
      <c r="AE29" s="176">
        <f t="shared" si="16"/>
        <v>18.696428571428573</v>
      </c>
      <c r="AF29" s="228">
        <f t="shared" si="17"/>
        <v>0.07468354430379746</v>
      </c>
    </row>
    <row r="30" spans="1:32" s="12" customFormat="1" ht="15">
      <c r="A30" s="166" t="s">
        <v>43</v>
      </c>
      <c r="B30" s="166">
        <v>258</v>
      </c>
      <c r="C30" s="177">
        <v>10</v>
      </c>
      <c r="D30" s="224">
        <v>18</v>
      </c>
      <c r="E30" s="477">
        <v>7</v>
      </c>
      <c r="F30" s="229">
        <v>128</v>
      </c>
      <c r="G30" s="476">
        <f t="shared" si="22"/>
        <v>0.49612403100775193</v>
      </c>
      <c r="H30" s="384">
        <v>0</v>
      </c>
      <c r="I30" s="384">
        <v>0</v>
      </c>
      <c r="J30" s="477">
        <v>0</v>
      </c>
      <c r="K30" s="479">
        <v>17</v>
      </c>
      <c r="L30" s="480">
        <v>17</v>
      </c>
      <c r="M30" s="481">
        <v>281</v>
      </c>
      <c r="N30" s="480">
        <v>1</v>
      </c>
      <c r="O30" s="362">
        <v>0</v>
      </c>
      <c r="P30" s="488">
        <v>0</v>
      </c>
      <c r="Q30" s="480">
        <v>0</v>
      </c>
      <c r="R30" s="494">
        <v>20</v>
      </c>
      <c r="S30" s="493">
        <v>31</v>
      </c>
      <c r="T30" s="494">
        <v>610</v>
      </c>
      <c r="U30" s="494">
        <v>2</v>
      </c>
      <c r="V30" s="494">
        <v>0</v>
      </c>
      <c r="W30" s="494">
        <v>0</v>
      </c>
      <c r="X30" s="495">
        <v>0</v>
      </c>
      <c r="Y30" s="174">
        <f t="shared" si="14"/>
        <v>1019</v>
      </c>
      <c r="Z30" s="174">
        <f t="shared" si="18"/>
        <v>3.496124031007752</v>
      </c>
      <c r="AA30" s="175">
        <f t="shared" si="18"/>
        <v>0</v>
      </c>
      <c r="AB30" s="182">
        <f t="shared" si="13"/>
        <v>0</v>
      </c>
      <c r="AC30" s="175">
        <f t="shared" si="15"/>
        <v>0</v>
      </c>
      <c r="AD30" s="183">
        <f t="shared" si="23"/>
        <v>55</v>
      </c>
      <c r="AE30" s="176">
        <f t="shared" si="16"/>
        <v>18.333333333333332</v>
      </c>
      <c r="AF30" s="228">
        <f t="shared" si="17"/>
        <v>0.06356589147286822</v>
      </c>
    </row>
    <row r="31" spans="1:32" ht="15">
      <c r="A31" s="166" t="s">
        <v>44</v>
      </c>
      <c r="B31" s="166">
        <v>285</v>
      </c>
      <c r="C31" s="199">
        <v>11</v>
      </c>
      <c r="D31" s="263">
        <v>18</v>
      </c>
      <c r="E31" s="477">
        <f>F31/D31</f>
        <v>10.38888888888889</v>
      </c>
      <c r="F31" s="229">
        <v>187</v>
      </c>
      <c r="G31" s="476">
        <f t="shared" si="22"/>
        <v>0.656140350877193</v>
      </c>
      <c r="H31" s="384">
        <v>0</v>
      </c>
      <c r="I31" s="384">
        <v>0</v>
      </c>
      <c r="J31" s="477">
        <v>0</v>
      </c>
      <c r="K31" s="479">
        <v>17</v>
      </c>
      <c r="L31" s="480">
        <v>17</v>
      </c>
      <c r="M31" s="481">
        <v>291</v>
      </c>
      <c r="N31" s="480">
        <v>1</v>
      </c>
      <c r="O31" s="482">
        <v>0</v>
      </c>
      <c r="P31" s="483">
        <v>0</v>
      </c>
      <c r="Q31" s="480">
        <v>0</v>
      </c>
      <c r="R31" s="496">
        <v>20</v>
      </c>
      <c r="S31" s="493">
        <v>31</v>
      </c>
      <c r="T31" s="496">
        <v>613</v>
      </c>
      <c r="U31" s="494">
        <v>2</v>
      </c>
      <c r="V31" s="496">
        <v>0</v>
      </c>
      <c r="W31" s="494">
        <v>0</v>
      </c>
      <c r="X31" s="495">
        <v>0</v>
      </c>
      <c r="Y31" s="174">
        <f t="shared" si="14"/>
        <v>1091</v>
      </c>
      <c r="Z31" s="174">
        <f t="shared" si="18"/>
        <v>3.656140350877193</v>
      </c>
      <c r="AA31" s="175">
        <f t="shared" si="18"/>
        <v>0</v>
      </c>
      <c r="AB31" s="182">
        <f t="shared" si="13"/>
        <v>0</v>
      </c>
      <c r="AC31" s="175">
        <f t="shared" si="15"/>
        <v>0</v>
      </c>
      <c r="AD31" s="183">
        <f t="shared" si="23"/>
        <v>55</v>
      </c>
      <c r="AE31" s="176">
        <f t="shared" si="16"/>
        <v>19.462962962962962</v>
      </c>
      <c r="AF31" s="228">
        <f t="shared" si="17"/>
        <v>0.06647527910685805</v>
      </c>
    </row>
    <row r="32" spans="1:32" ht="15" customHeight="1">
      <c r="A32" s="434" t="s">
        <v>126</v>
      </c>
      <c r="B32" s="166">
        <v>394</v>
      </c>
      <c r="C32" s="199">
        <v>13</v>
      </c>
      <c r="D32" s="263">
        <v>19</v>
      </c>
      <c r="E32" s="477">
        <f t="shared" si="21"/>
        <v>28.05263157894737</v>
      </c>
      <c r="F32" s="229">
        <v>533</v>
      </c>
      <c r="G32" s="476">
        <f t="shared" si="22"/>
        <v>1.3527918781725887</v>
      </c>
      <c r="H32" s="384">
        <v>18</v>
      </c>
      <c r="I32" s="384">
        <v>3</v>
      </c>
      <c r="J32" s="477">
        <f>H32/I32</f>
        <v>6</v>
      </c>
      <c r="K32" s="240">
        <v>17</v>
      </c>
      <c r="L32" s="225">
        <f>M32/K32</f>
        <v>82.70588235294117</v>
      </c>
      <c r="M32" s="218">
        <v>1406</v>
      </c>
      <c r="N32" s="225">
        <f>M32/B32</f>
        <v>3.568527918781726</v>
      </c>
      <c r="O32" s="388">
        <v>12</v>
      </c>
      <c r="P32" s="390">
        <v>3</v>
      </c>
      <c r="Q32" s="225">
        <f>O32/P32</f>
        <v>4</v>
      </c>
      <c r="R32" s="385">
        <v>20</v>
      </c>
      <c r="S32" s="502">
        <f>T32/R32</f>
        <v>153.25</v>
      </c>
      <c r="T32" s="385">
        <v>3065</v>
      </c>
      <c r="U32" s="386">
        <f>T32/B32</f>
        <v>7.779187817258883</v>
      </c>
      <c r="V32" s="385">
        <v>22</v>
      </c>
      <c r="W32" s="423">
        <v>4</v>
      </c>
      <c r="X32" s="387">
        <f>V32/W32</f>
        <v>5.5</v>
      </c>
      <c r="Y32" s="174">
        <f t="shared" si="14"/>
        <v>5004</v>
      </c>
      <c r="Z32" s="174">
        <f t="shared" si="18"/>
        <v>12.700507614213198</v>
      </c>
      <c r="AA32" s="175">
        <f t="shared" si="18"/>
        <v>52</v>
      </c>
      <c r="AB32" s="182">
        <f t="shared" si="13"/>
        <v>0.1319796954314721</v>
      </c>
      <c r="AC32" s="175">
        <f t="shared" si="15"/>
        <v>10</v>
      </c>
      <c r="AD32" s="183">
        <f t="shared" si="23"/>
        <v>56</v>
      </c>
      <c r="AE32" s="176">
        <f t="shared" si="16"/>
        <v>88.00283797729618</v>
      </c>
      <c r="AF32" s="228">
        <f t="shared" si="17"/>
        <v>0.22679477882523566</v>
      </c>
    </row>
    <row r="33" spans="1:32" s="143" customFormat="1" ht="15.75">
      <c r="A33" s="231" t="s">
        <v>17</v>
      </c>
      <c r="B33" s="231">
        <f>SUM(B21:B32)</f>
        <v>3012</v>
      </c>
      <c r="C33" s="231">
        <f>SUM(C21:C32)</f>
        <v>105</v>
      </c>
      <c r="D33" s="231">
        <f>SUM(D21:D32)</f>
        <v>213</v>
      </c>
      <c r="E33" s="231">
        <f>SUM(E21:E32)</f>
        <v>193.11559201032884</v>
      </c>
      <c r="F33" s="231">
        <f>SUM(F21:F31)</f>
        <v>2880</v>
      </c>
      <c r="G33" s="231">
        <f>F33/B33</f>
        <v>0.9561752988047809</v>
      </c>
      <c r="H33" s="231">
        <f>SUM(H21:H32)</f>
        <v>78</v>
      </c>
      <c r="I33" s="231">
        <f>SUM(I21:I32)</f>
        <v>15</v>
      </c>
      <c r="J33" s="231">
        <f>H33/I33</f>
        <v>5.2</v>
      </c>
      <c r="K33" s="231">
        <f>SUM(K21:K32)</f>
        <v>200</v>
      </c>
      <c r="L33" s="231">
        <f>SUM(L21:L32)</f>
        <v>365.5526960784313</v>
      </c>
      <c r="M33" s="231">
        <f>SUM(M21:M32)</f>
        <v>6092</v>
      </c>
      <c r="N33" s="231">
        <f>M33/B33</f>
        <v>2.0225763612217795</v>
      </c>
      <c r="O33" s="231">
        <f>SUM(O21:O32)</f>
        <v>33</v>
      </c>
      <c r="P33" s="231">
        <f>SUM(P21:P32)</f>
        <v>7</v>
      </c>
      <c r="Q33" s="231">
        <f>O33/P33</f>
        <v>4.714285714285714</v>
      </c>
      <c r="R33" s="231">
        <f>SUM(R21:R32)</f>
        <v>239</v>
      </c>
      <c r="S33" s="231">
        <f>SUM(S21:S32)</f>
        <v>600.2</v>
      </c>
      <c r="T33" s="231">
        <f>SUM(T21:T32)</f>
        <v>12018</v>
      </c>
      <c r="U33" s="231">
        <f>T33/B33</f>
        <v>3.99003984063745</v>
      </c>
      <c r="V33" s="231">
        <f>SUM(V21:V32)</f>
        <v>125</v>
      </c>
      <c r="W33" s="231">
        <f>SUM(W21:W32)</f>
        <v>24</v>
      </c>
      <c r="X33" s="231">
        <f>V33/W33</f>
        <v>5.208333333333333</v>
      </c>
      <c r="Y33" s="231">
        <f>F33+M33+T33</f>
        <v>20990</v>
      </c>
      <c r="Z33" s="231">
        <f>Y33/B33</f>
        <v>6.96879150066401</v>
      </c>
      <c r="AA33" s="231">
        <f>H33+O33+V33</f>
        <v>236</v>
      </c>
      <c r="AB33" s="231">
        <f>AA33/B33</f>
        <v>0.07835325365205843</v>
      </c>
      <c r="AC33" s="231">
        <f>I33+P33+W33</f>
        <v>46</v>
      </c>
      <c r="AD33" s="231">
        <f>SUM(AD21:AD31)/11</f>
        <v>54.18181818181818</v>
      </c>
      <c r="AE33" s="231">
        <f>(E33+L33+S33)/3</f>
        <v>386.2894293629201</v>
      </c>
      <c r="AF33" s="246">
        <f>Z33/AD33</f>
        <v>0.12861863507936933</v>
      </c>
    </row>
    <row r="34" spans="1:32" ht="15">
      <c r="A34" s="208" t="s">
        <v>11</v>
      </c>
      <c r="B34" s="247">
        <f>B20+B33</f>
        <v>4443</v>
      </c>
      <c r="C34" s="247">
        <f>C20+C33</f>
        <v>169</v>
      </c>
      <c r="D34" s="247">
        <f>D20+D33</f>
        <v>407</v>
      </c>
      <c r="E34" s="248">
        <f>E20+E33</f>
        <v>285.3189529768477</v>
      </c>
      <c r="F34" s="247">
        <f>F20+F33</f>
        <v>4152</v>
      </c>
      <c r="G34" s="249">
        <f>F34/B34</f>
        <v>0.9345037137069547</v>
      </c>
      <c r="H34" s="250">
        <f>SUM(H20,H33)</f>
        <v>106</v>
      </c>
      <c r="I34" s="250">
        <f>SUM(I20,I33)</f>
        <v>21</v>
      </c>
      <c r="J34" s="251">
        <f>H34/I34</f>
        <v>5.0476190476190474</v>
      </c>
      <c r="K34" s="210">
        <f>SUM(K20,K33)</f>
        <v>433</v>
      </c>
      <c r="L34" s="210">
        <f>SUM(L20,L33)</f>
        <v>533.3893557422969</v>
      </c>
      <c r="M34" s="210">
        <f>SUM(M20,M33)</f>
        <v>8864</v>
      </c>
      <c r="N34" s="248">
        <f>M34/B34</f>
        <v>1.9950483907269863</v>
      </c>
      <c r="O34" s="252">
        <f>SUM(O20,O33)</f>
        <v>42</v>
      </c>
      <c r="P34" s="252">
        <f>SUM(P20,P33)</f>
        <v>8</v>
      </c>
      <c r="Q34" s="248">
        <f>O34/P34</f>
        <v>5.25</v>
      </c>
      <c r="R34" s="210">
        <f>SUM(R20,R33)</f>
        <v>524</v>
      </c>
      <c r="S34" s="210">
        <f>SUM(S20,S33)</f>
        <v>863.95</v>
      </c>
      <c r="T34" s="210">
        <f>SUM(T20,T33)</f>
        <v>17172</v>
      </c>
      <c r="U34" s="253">
        <f>T34/B34</f>
        <v>3.864956110735989</v>
      </c>
      <c r="V34" s="210">
        <f>SUM(V20,V33)</f>
        <v>151</v>
      </c>
      <c r="W34" s="210">
        <f>SUM(W20,W33)</f>
        <v>28</v>
      </c>
      <c r="X34" s="210">
        <f>V34/W34</f>
        <v>5.392857142857143</v>
      </c>
      <c r="Y34" s="254">
        <f>F34+M34+T34</f>
        <v>30188</v>
      </c>
      <c r="Z34" s="254">
        <f>Y34/B34</f>
        <v>6.79450821516993</v>
      </c>
      <c r="AA34" s="255">
        <f>H34+O34+V34</f>
        <v>299</v>
      </c>
      <c r="AB34" s="256">
        <f>AA34/B34</f>
        <v>0.06729687148323205</v>
      </c>
      <c r="AC34" s="175">
        <f t="shared" si="15"/>
        <v>57</v>
      </c>
      <c r="AD34" s="176">
        <f>SUM(AD20,AD33)/2</f>
        <v>47.77840909090909</v>
      </c>
      <c r="AE34" s="176">
        <f>(E34+L34+S34)/3</f>
        <v>560.8861029063816</v>
      </c>
      <c r="AF34" s="228">
        <f t="shared" si="17"/>
        <v>0.14220875798191315</v>
      </c>
    </row>
    <row r="35" spans="2:3" ht="15">
      <c r="B35" s="148"/>
      <c r="C35" t="s">
        <v>64</v>
      </c>
    </row>
  </sheetData>
  <sheetProtection/>
  <mergeCells count="4">
    <mergeCell ref="D1:J1"/>
    <mergeCell ref="K1:Q1"/>
    <mergeCell ref="R1:X1"/>
    <mergeCell ref="Y1:AD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540"/>
  <sheetViews>
    <sheetView zoomScale="82" zoomScaleNormal="82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L24" sqref="L24"/>
    </sheetView>
  </sheetViews>
  <sheetFormatPr defaultColWidth="9.140625" defaultRowHeight="15"/>
  <cols>
    <col min="1" max="1" width="32.28125" style="1" customWidth="1"/>
    <col min="2" max="2" width="7.421875" style="1" customWidth="1"/>
    <col min="3" max="3" width="5.421875" style="1" customWidth="1"/>
    <col min="4" max="4" width="5.57421875" style="16" customWidth="1"/>
    <col min="5" max="5" width="10.7109375" style="16" customWidth="1"/>
    <col min="6" max="6" width="6.8515625" style="6" customWidth="1"/>
    <col min="7" max="7" width="9.00390625" style="16" customWidth="1"/>
    <col min="8" max="8" width="7.140625" style="17" customWidth="1"/>
    <col min="9" max="9" width="6.421875" style="17" customWidth="1"/>
    <col min="10" max="10" width="8.28125" style="17" customWidth="1"/>
    <col min="11" max="11" width="8.00390625" style="2" customWidth="1"/>
    <col min="12" max="12" width="10.00390625" style="4" customWidth="1"/>
    <col min="13" max="13" width="8.28125" style="6" customWidth="1"/>
    <col min="14" max="14" width="9.8515625" style="2" customWidth="1"/>
    <col min="15" max="15" width="7.28125" style="7" customWidth="1"/>
    <col min="16" max="16" width="7.00390625" style="8" customWidth="1"/>
    <col min="17" max="17" width="9.140625" style="2" customWidth="1"/>
    <col min="18" max="18" width="6.00390625" style="9" customWidth="1"/>
    <col min="19" max="19" width="9.7109375" style="9" customWidth="1"/>
    <col min="20" max="20" width="10.00390625" style="9" customWidth="1"/>
    <col min="21" max="21" width="10.421875" style="9" customWidth="1"/>
    <col min="22" max="22" width="7.00390625" style="9" customWidth="1"/>
    <col min="23" max="23" width="6.7109375" style="9" customWidth="1"/>
    <col min="24" max="24" width="12.140625" style="9" customWidth="1"/>
    <col min="25" max="25" width="8.7109375" style="9" customWidth="1"/>
    <col min="26" max="29" width="7.8515625" style="9" customWidth="1"/>
    <col min="31" max="31" width="9.140625" style="60" customWidth="1"/>
    <col min="32" max="32" width="9.140625" style="0" customWidth="1"/>
  </cols>
  <sheetData>
    <row r="1" spans="1:32" ht="45" customHeight="1">
      <c r="A1" s="3"/>
      <c r="B1" s="3"/>
      <c r="C1" s="3"/>
      <c r="D1" s="589" t="s">
        <v>83</v>
      </c>
      <c r="E1" s="590"/>
      <c r="F1" s="590"/>
      <c r="G1" s="590"/>
      <c r="H1" s="590"/>
      <c r="I1" s="590"/>
      <c r="J1" s="591"/>
      <c r="K1" s="583" t="s">
        <v>84</v>
      </c>
      <c r="L1" s="584"/>
      <c r="M1" s="584"/>
      <c r="N1" s="584"/>
      <c r="O1" s="584"/>
      <c r="P1" s="584"/>
      <c r="Q1" s="585"/>
      <c r="R1" s="586" t="s">
        <v>85</v>
      </c>
      <c r="S1" s="586"/>
      <c r="T1" s="586"/>
      <c r="U1" s="586"/>
      <c r="V1" s="586"/>
      <c r="W1" s="586"/>
      <c r="X1" s="586"/>
      <c r="Y1" s="587" t="s">
        <v>124</v>
      </c>
      <c r="Z1" s="588"/>
      <c r="AA1" s="588"/>
      <c r="AB1" s="588"/>
      <c r="AC1" s="588"/>
      <c r="AD1" s="588"/>
      <c r="AE1" s="61"/>
      <c r="AF1" s="62"/>
    </row>
    <row r="2" spans="1:32" ht="132.75" customHeight="1">
      <c r="A2" s="24"/>
      <c r="B2" s="5" t="s">
        <v>0</v>
      </c>
      <c r="C2" s="5" t="s">
        <v>1</v>
      </c>
      <c r="D2" s="27" t="s">
        <v>4</v>
      </c>
      <c r="E2" s="25" t="s">
        <v>3</v>
      </c>
      <c r="F2" s="26" t="s">
        <v>2</v>
      </c>
      <c r="G2" s="27" t="s">
        <v>15</v>
      </c>
      <c r="H2" s="28" t="s">
        <v>7</v>
      </c>
      <c r="I2" s="28" t="s">
        <v>6</v>
      </c>
      <c r="J2" s="28" t="s">
        <v>8</v>
      </c>
      <c r="K2" s="29" t="s">
        <v>4</v>
      </c>
      <c r="L2" s="29" t="s">
        <v>3</v>
      </c>
      <c r="M2" s="30" t="s">
        <v>2</v>
      </c>
      <c r="N2" s="29" t="s">
        <v>5</v>
      </c>
      <c r="O2" s="31" t="s">
        <v>7</v>
      </c>
      <c r="P2" s="31" t="s">
        <v>6</v>
      </c>
      <c r="Q2" s="32" t="s">
        <v>8</v>
      </c>
      <c r="R2" s="67" t="s">
        <v>4</v>
      </c>
      <c r="S2" s="67" t="s">
        <v>3</v>
      </c>
      <c r="T2" s="68" t="s">
        <v>2</v>
      </c>
      <c r="U2" s="67" t="s">
        <v>5</v>
      </c>
      <c r="V2" s="69" t="s">
        <v>7</v>
      </c>
      <c r="W2" s="69" t="s">
        <v>6</v>
      </c>
      <c r="X2" s="69" t="s">
        <v>8</v>
      </c>
      <c r="Y2" s="33" t="s">
        <v>2</v>
      </c>
      <c r="Z2" s="33" t="s">
        <v>9</v>
      </c>
      <c r="AA2" s="34" t="s">
        <v>7</v>
      </c>
      <c r="AB2" s="34" t="s">
        <v>13</v>
      </c>
      <c r="AC2" s="34" t="s">
        <v>6</v>
      </c>
      <c r="AD2" s="35" t="s">
        <v>10</v>
      </c>
      <c r="AE2" s="35" t="s">
        <v>12</v>
      </c>
      <c r="AF2" s="65" t="s">
        <v>14</v>
      </c>
    </row>
    <row r="3" spans="1:32" s="12" customFormat="1" ht="15" customHeight="1">
      <c r="A3" s="66" t="s">
        <v>18</v>
      </c>
      <c r="B3" s="370">
        <v>47</v>
      </c>
      <c r="C3" s="371">
        <v>2</v>
      </c>
      <c r="D3" s="39">
        <v>22</v>
      </c>
      <c r="E3" s="429">
        <f aca="true" t="shared" si="0" ref="E3:E19">F3/D3</f>
        <v>9.454545454545455</v>
      </c>
      <c r="F3" s="39">
        <v>208</v>
      </c>
      <c r="G3" s="430">
        <f>F3/B3</f>
        <v>4.425531914893617</v>
      </c>
      <c r="H3" s="429">
        <v>7</v>
      </c>
      <c r="I3" s="429">
        <v>7</v>
      </c>
      <c r="J3" s="429">
        <f>H3/I3</f>
        <v>1</v>
      </c>
      <c r="K3" s="41">
        <v>21</v>
      </c>
      <c r="L3" s="42">
        <f>M3/K3</f>
        <v>11.285714285714286</v>
      </c>
      <c r="M3" s="41">
        <v>237</v>
      </c>
      <c r="N3" s="44">
        <f>M3/B3</f>
        <v>5.042553191489362</v>
      </c>
      <c r="O3" s="44">
        <v>3</v>
      </c>
      <c r="P3" s="44">
        <v>1</v>
      </c>
      <c r="Q3" s="46">
        <f>O3/P3</f>
        <v>3</v>
      </c>
      <c r="R3" s="444">
        <v>22</v>
      </c>
      <c r="S3" s="443">
        <f>T3/R3</f>
        <v>22.545454545454547</v>
      </c>
      <c r="T3" s="444">
        <v>496</v>
      </c>
      <c r="U3" s="443">
        <f>T3/B3</f>
        <v>10.553191489361701</v>
      </c>
      <c r="V3" s="444">
        <v>20</v>
      </c>
      <c r="W3" s="444">
        <v>6</v>
      </c>
      <c r="X3" s="443">
        <f>V3/W3</f>
        <v>3.3333333333333335</v>
      </c>
      <c r="Y3" s="36">
        <f aca="true" t="shared" si="1" ref="Y3:AA4">F3+M3+T3</f>
        <v>941</v>
      </c>
      <c r="Z3" s="18">
        <f t="shared" si="1"/>
        <v>20.02127659574468</v>
      </c>
      <c r="AA3" s="19">
        <f t="shared" si="1"/>
        <v>30</v>
      </c>
      <c r="AB3" s="19">
        <f>AA3/B3</f>
        <v>0.6382978723404256</v>
      </c>
      <c r="AC3" s="19">
        <f>I3+P3+W3</f>
        <v>14</v>
      </c>
      <c r="AD3" s="20">
        <f>D3+K3+R3</f>
        <v>65</v>
      </c>
      <c r="AE3" s="20">
        <f>(E3+L3+S3)/3</f>
        <v>14.42857142857143</v>
      </c>
      <c r="AF3" s="265">
        <f>Z3/AD3</f>
        <v>0.3080196399345336</v>
      </c>
    </row>
    <row r="4" spans="1:208" s="10" customFormat="1" ht="15" customHeight="1">
      <c r="A4" s="66" t="s">
        <v>19</v>
      </c>
      <c r="B4" s="370">
        <v>82</v>
      </c>
      <c r="C4" s="24">
        <v>3</v>
      </c>
      <c r="D4" s="39">
        <v>22</v>
      </c>
      <c r="E4" s="429">
        <f t="shared" si="0"/>
        <v>10.727272727272727</v>
      </c>
      <c r="F4" s="39">
        <v>236</v>
      </c>
      <c r="G4" s="430">
        <f>F4/B4</f>
        <v>2.8780487804878048</v>
      </c>
      <c r="H4" s="38">
        <v>0</v>
      </c>
      <c r="I4" s="38">
        <v>0</v>
      </c>
      <c r="J4" s="429">
        <v>0</v>
      </c>
      <c r="K4" s="41">
        <v>21</v>
      </c>
      <c r="L4" s="42">
        <f>M4/K4</f>
        <v>25.61904761904762</v>
      </c>
      <c r="M4" s="41">
        <v>538</v>
      </c>
      <c r="N4" s="44">
        <f>M4/B4</f>
        <v>6.560975609756097</v>
      </c>
      <c r="O4" s="44">
        <v>0</v>
      </c>
      <c r="P4" s="44">
        <v>0</v>
      </c>
      <c r="Q4" s="46">
        <v>0</v>
      </c>
      <c r="R4" s="444">
        <v>22</v>
      </c>
      <c r="S4" s="443">
        <f aca="true" t="shared" si="2" ref="S4:S19">T4/R4</f>
        <v>55.22727272727273</v>
      </c>
      <c r="T4" s="444">
        <v>1215</v>
      </c>
      <c r="U4" s="443">
        <f aca="true" t="shared" si="3" ref="U4:U19">T4/B4</f>
        <v>14.817073170731707</v>
      </c>
      <c r="V4" s="444">
        <v>27</v>
      </c>
      <c r="W4" s="444">
        <v>3</v>
      </c>
      <c r="X4" s="443">
        <f aca="true" t="shared" si="4" ref="X4:X19">V4/W4</f>
        <v>9</v>
      </c>
      <c r="Y4" s="36">
        <f t="shared" si="1"/>
        <v>1989</v>
      </c>
      <c r="Z4" s="18">
        <f t="shared" si="1"/>
        <v>24.256097560975608</v>
      </c>
      <c r="AA4" s="19">
        <f t="shared" si="1"/>
        <v>27</v>
      </c>
      <c r="AB4" s="19">
        <f aca="true" t="shared" si="5" ref="AB4:AB19">AA4/B4</f>
        <v>0.32926829268292684</v>
      </c>
      <c r="AC4" s="19">
        <f aca="true" t="shared" si="6" ref="AC4:AC19">I4+P4+W4</f>
        <v>3</v>
      </c>
      <c r="AD4" s="20">
        <f aca="true" t="shared" si="7" ref="AD4:AD19">D4+K4+R4</f>
        <v>65</v>
      </c>
      <c r="AE4" s="20">
        <f aca="true" t="shared" si="8" ref="AE4:AE19">(E4+L4+S4)/3</f>
        <v>30.524531024531026</v>
      </c>
      <c r="AF4" s="265">
        <f aca="true" t="shared" si="9" ref="AF4:AF19">Z4/AD4</f>
        <v>0.373170731707317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</row>
    <row r="5" spans="1:208" s="11" customFormat="1" ht="15" customHeight="1">
      <c r="A5" s="66" t="s">
        <v>20</v>
      </c>
      <c r="B5" s="370">
        <v>78</v>
      </c>
      <c r="C5" s="24">
        <v>4</v>
      </c>
      <c r="D5" s="39">
        <v>22</v>
      </c>
      <c r="E5" s="429">
        <f t="shared" si="0"/>
        <v>30.045454545454547</v>
      </c>
      <c r="F5" s="39">
        <v>661</v>
      </c>
      <c r="G5" s="430">
        <f>F5/B5</f>
        <v>8.474358974358974</v>
      </c>
      <c r="H5" s="38">
        <v>31</v>
      </c>
      <c r="I5" s="38">
        <v>3</v>
      </c>
      <c r="J5" s="429">
        <f>H5/I5</f>
        <v>10.333333333333334</v>
      </c>
      <c r="K5" s="266">
        <v>21</v>
      </c>
      <c r="L5" s="42">
        <f>M5/K5</f>
        <v>30.38095238095238</v>
      </c>
      <c r="M5" s="41">
        <v>638</v>
      </c>
      <c r="N5" s="44">
        <f>M5/B5</f>
        <v>8.179487179487179</v>
      </c>
      <c r="O5" s="44">
        <v>36</v>
      </c>
      <c r="P5" s="44">
        <v>4</v>
      </c>
      <c r="Q5" s="46">
        <f>O5/P5</f>
        <v>9</v>
      </c>
      <c r="R5" s="444">
        <v>21</v>
      </c>
      <c r="S5" s="443">
        <f t="shared" si="2"/>
        <v>44.57142857142857</v>
      </c>
      <c r="T5" s="444">
        <v>936</v>
      </c>
      <c r="U5" s="443">
        <f t="shared" si="3"/>
        <v>12</v>
      </c>
      <c r="V5" s="444">
        <v>88</v>
      </c>
      <c r="W5" s="444">
        <v>9</v>
      </c>
      <c r="X5" s="443">
        <f t="shared" si="4"/>
        <v>9.777777777777779</v>
      </c>
      <c r="Y5" s="36">
        <f aca="true" t="shared" si="10" ref="Y5:Y19">F5+M5+T5</f>
        <v>2235</v>
      </c>
      <c r="Z5" s="18">
        <f>G5+N5+U5</f>
        <v>28.653846153846153</v>
      </c>
      <c r="AA5" s="19">
        <f aca="true" t="shared" si="11" ref="AA5:AA18">H5+O5+V5</f>
        <v>155</v>
      </c>
      <c r="AB5" s="19">
        <f t="shared" si="5"/>
        <v>1.9871794871794872</v>
      </c>
      <c r="AC5" s="19">
        <f t="shared" si="6"/>
        <v>16</v>
      </c>
      <c r="AD5" s="20">
        <f t="shared" si="7"/>
        <v>64</v>
      </c>
      <c r="AE5" s="20">
        <f t="shared" si="8"/>
        <v>34.999278499278496</v>
      </c>
      <c r="AF5" s="265">
        <f t="shared" si="9"/>
        <v>0.44771634615384615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BF5" s="12"/>
      <c r="BG5" s="12"/>
      <c r="BH5" s="12"/>
      <c r="BI5" s="12"/>
      <c r="BJ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</row>
    <row r="6" spans="1:208" s="10" customFormat="1" ht="15" customHeight="1">
      <c r="A6" s="66" t="s">
        <v>21</v>
      </c>
      <c r="B6" s="370">
        <v>40</v>
      </c>
      <c r="C6" s="134">
        <v>2</v>
      </c>
      <c r="D6" s="39">
        <v>17</v>
      </c>
      <c r="E6" s="429">
        <f t="shared" si="0"/>
        <v>10.941176470588236</v>
      </c>
      <c r="F6" s="39">
        <v>186</v>
      </c>
      <c r="G6" s="430">
        <v>4</v>
      </c>
      <c r="H6" s="429">
        <v>4</v>
      </c>
      <c r="I6" s="429"/>
      <c r="J6" s="429">
        <v>0</v>
      </c>
      <c r="K6" s="266">
        <v>20</v>
      </c>
      <c r="L6" s="42">
        <f aca="true" t="shared" si="12" ref="L6:L19">M6/K6</f>
        <v>13.85</v>
      </c>
      <c r="M6" s="41">
        <v>277</v>
      </c>
      <c r="N6" s="44">
        <f>M6/B6</f>
        <v>6.925</v>
      </c>
      <c r="O6" s="41">
        <v>87</v>
      </c>
      <c r="P6" s="41">
        <v>11</v>
      </c>
      <c r="Q6" s="46">
        <f aca="true" t="shared" si="13" ref="Q6:Q16">O6/P6</f>
        <v>7.909090909090909</v>
      </c>
      <c r="R6" s="444">
        <v>22</v>
      </c>
      <c r="S6" s="443">
        <f t="shared" si="2"/>
        <v>18.818181818181817</v>
      </c>
      <c r="T6" s="444">
        <v>414</v>
      </c>
      <c r="U6" s="443">
        <f t="shared" si="3"/>
        <v>10.35</v>
      </c>
      <c r="V6" s="444">
        <v>84</v>
      </c>
      <c r="W6" s="444">
        <v>10</v>
      </c>
      <c r="X6" s="443">
        <f t="shared" si="4"/>
        <v>8.4</v>
      </c>
      <c r="Y6" s="36">
        <f t="shared" si="10"/>
        <v>877</v>
      </c>
      <c r="Z6" s="132">
        <f>G6+N6+U6</f>
        <v>21.275</v>
      </c>
      <c r="AA6" s="19">
        <f t="shared" si="11"/>
        <v>175</v>
      </c>
      <c r="AB6" s="19">
        <f t="shared" si="5"/>
        <v>4.375</v>
      </c>
      <c r="AC6" s="19">
        <f t="shared" si="6"/>
        <v>21</v>
      </c>
      <c r="AD6" s="20">
        <f t="shared" si="7"/>
        <v>59</v>
      </c>
      <c r="AE6" s="20">
        <f t="shared" si="8"/>
        <v>14.536452762923352</v>
      </c>
      <c r="AF6" s="265">
        <f t="shared" si="9"/>
        <v>0.360593220338983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BF6" s="12"/>
      <c r="BG6" s="12"/>
      <c r="BH6" s="12"/>
      <c r="BI6" s="12"/>
      <c r="BJ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</row>
    <row r="7" spans="1:32" s="12" customFormat="1" ht="15" customHeight="1">
      <c r="A7" s="66" t="s">
        <v>22</v>
      </c>
      <c r="B7" s="370">
        <v>13</v>
      </c>
      <c r="C7" s="371">
        <v>1</v>
      </c>
      <c r="D7" s="39">
        <v>0</v>
      </c>
      <c r="E7" s="429">
        <v>0</v>
      </c>
      <c r="F7" s="39">
        <v>0</v>
      </c>
      <c r="G7" s="430">
        <f aca="true" t="shared" si="14" ref="G7:G19">F7/B7</f>
        <v>0</v>
      </c>
      <c r="H7" s="38"/>
      <c r="I7" s="38"/>
      <c r="J7" s="429">
        <v>0</v>
      </c>
      <c r="K7" s="41">
        <v>6</v>
      </c>
      <c r="L7" s="42">
        <v>8.333333333333334</v>
      </c>
      <c r="M7" s="41">
        <v>50</v>
      </c>
      <c r="N7" s="44">
        <v>3.3333333333333335</v>
      </c>
      <c r="O7" s="44">
        <v>0</v>
      </c>
      <c r="P7" s="44">
        <v>0</v>
      </c>
      <c r="Q7" s="46">
        <v>0</v>
      </c>
      <c r="R7" s="506">
        <v>22</v>
      </c>
      <c r="S7" s="443">
        <f t="shared" si="2"/>
        <v>9.772727272727273</v>
      </c>
      <c r="T7" s="506">
        <v>215</v>
      </c>
      <c r="U7" s="443">
        <f t="shared" si="3"/>
        <v>16.53846153846154</v>
      </c>
      <c r="V7" s="506">
        <v>44</v>
      </c>
      <c r="W7" s="506">
        <v>5</v>
      </c>
      <c r="X7" s="443">
        <f t="shared" si="4"/>
        <v>8.8</v>
      </c>
      <c r="Y7" s="36">
        <f t="shared" si="10"/>
        <v>265</v>
      </c>
      <c r="Z7" s="18">
        <f>G7+N7+U7</f>
        <v>19.871794871794872</v>
      </c>
      <c r="AA7" s="19">
        <f t="shared" si="11"/>
        <v>44</v>
      </c>
      <c r="AB7" s="19">
        <f t="shared" si="5"/>
        <v>3.3846153846153846</v>
      </c>
      <c r="AC7" s="19">
        <f t="shared" si="6"/>
        <v>5</v>
      </c>
      <c r="AD7" s="20">
        <f t="shared" si="7"/>
        <v>28</v>
      </c>
      <c r="AE7" s="20">
        <f t="shared" si="8"/>
        <v>6.035353535353536</v>
      </c>
      <c r="AF7" s="265">
        <f t="shared" si="9"/>
        <v>0.7097069597069597</v>
      </c>
    </row>
    <row r="8" spans="1:208" s="11" customFormat="1" ht="15" customHeight="1">
      <c r="A8" s="66" t="s">
        <v>23</v>
      </c>
      <c r="B8" s="370">
        <v>233</v>
      </c>
      <c r="C8" s="24">
        <v>9</v>
      </c>
      <c r="D8" s="39">
        <v>21</v>
      </c>
      <c r="E8" s="429">
        <f t="shared" si="0"/>
        <v>49.42857142857143</v>
      </c>
      <c r="F8" s="39">
        <v>1038</v>
      </c>
      <c r="G8" s="40">
        <f t="shared" si="14"/>
        <v>4.454935622317596</v>
      </c>
      <c r="H8" s="38">
        <v>0</v>
      </c>
      <c r="I8" s="38">
        <v>0</v>
      </c>
      <c r="J8" s="429">
        <v>0</v>
      </c>
      <c r="K8" s="41">
        <v>21</v>
      </c>
      <c r="L8" s="42">
        <f>M8/K8</f>
        <v>62.04761904761905</v>
      </c>
      <c r="M8" s="41">
        <v>1303</v>
      </c>
      <c r="N8" s="44">
        <f>M8/B8</f>
        <v>5.592274678111588</v>
      </c>
      <c r="O8" s="44">
        <v>178</v>
      </c>
      <c r="P8" s="44">
        <v>18</v>
      </c>
      <c r="Q8" s="46">
        <f>O8/P8</f>
        <v>9.88888888888889</v>
      </c>
      <c r="R8" s="444">
        <v>22</v>
      </c>
      <c r="S8" s="443">
        <f t="shared" si="2"/>
        <v>119.45454545454545</v>
      </c>
      <c r="T8" s="444">
        <v>2628</v>
      </c>
      <c r="U8" s="443">
        <f t="shared" si="3"/>
        <v>11.278969957081545</v>
      </c>
      <c r="V8" s="444">
        <v>210</v>
      </c>
      <c r="W8" s="444">
        <v>29</v>
      </c>
      <c r="X8" s="443">
        <f t="shared" si="4"/>
        <v>7.241379310344827</v>
      </c>
      <c r="Y8" s="36">
        <f t="shared" si="10"/>
        <v>4969</v>
      </c>
      <c r="Z8" s="18">
        <f>G8+N8+U8</f>
        <v>21.326180257510728</v>
      </c>
      <c r="AA8" s="19">
        <f t="shared" si="11"/>
        <v>388</v>
      </c>
      <c r="AB8" s="19">
        <f t="shared" si="5"/>
        <v>1.6652360515021458</v>
      </c>
      <c r="AC8" s="19">
        <f t="shared" si="6"/>
        <v>47</v>
      </c>
      <c r="AD8" s="20">
        <f t="shared" si="7"/>
        <v>64</v>
      </c>
      <c r="AE8" s="20">
        <f t="shared" si="8"/>
        <v>76.97691197691198</v>
      </c>
      <c r="AF8" s="265">
        <f t="shared" si="9"/>
        <v>0.33322156652360513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</row>
    <row r="9" spans="1:208" s="10" customFormat="1" ht="15" customHeight="1">
      <c r="A9" s="66" t="s">
        <v>24</v>
      </c>
      <c r="B9" s="370">
        <v>143</v>
      </c>
      <c r="C9" s="24">
        <v>6</v>
      </c>
      <c r="D9" s="39">
        <v>21</v>
      </c>
      <c r="E9" s="429">
        <f t="shared" si="0"/>
        <v>52.285714285714285</v>
      </c>
      <c r="F9" s="39">
        <v>1098</v>
      </c>
      <c r="G9" s="430">
        <f t="shared" si="14"/>
        <v>7.678321678321678</v>
      </c>
      <c r="H9" s="429">
        <v>26</v>
      </c>
      <c r="I9" s="429">
        <v>3</v>
      </c>
      <c r="J9" s="429">
        <f>H9/I9</f>
        <v>8.666666666666666</v>
      </c>
      <c r="K9" s="41">
        <v>20</v>
      </c>
      <c r="L9" s="42">
        <f t="shared" si="12"/>
        <v>64.3</v>
      </c>
      <c r="M9" s="41">
        <v>1286</v>
      </c>
      <c r="N9" s="44">
        <f aca="true" t="shared" si="15" ref="N9:N19">M9/B9</f>
        <v>8.993006993006993</v>
      </c>
      <c r="O9" s="44">
        <v>32</v>
      </c>
      <c r="P9" s="44">
        <v>6</v>
      </c>
      <c r="Q9" s="46">
        <f t="shared" si="13"/>
        <v>5.333333333333333</v>
      </c>
      <c r="R9" s="444">
        <v>22</v>
      </c>
      <c r="S9" s="443">
        <f t="shared" si="2"/>
        <v>98.45454545454545</v>
      </c>
      <c r="T9" s="444">
        <v>2166</v>
      </c>
      <c r="U9" s="443">
        <f t="shared" si="3"/>
        <v>15.146853146853147</v>
      </c>
      <c r="V9" s="444">
        <v>153</v>
      </c>
      <c r="W9" s="444">
        <v>27</v>
      </c>
      <c r="X9" s="443">
        <f t="shared" si="4"/>
        <v>5.666666666666667</v>
      </c>
      <c r="Y9" s="36">
        <f t="shared" si="10"/>
        <v>4550</v>
      </c>
      <c r="Z9" s="18">
        <f>G9+N9+U9</f>
        <v>31.81818181818182</v>
      </c>
      <c r="AA9" s="19">
        <f t="shared" si="11"/>
        <v>211</v>
      </c>
      <c r="AB9" s="19">
        <f t="shared" si="5"/>
        <v>1.4755244755244756</v>
      </c>
      <c r="AC9" s="19">
        <f t="shared" si="6"/>
        <v>36</v>
      </c>
      <c r="AD9" s="20">
        <f t="shared" si="7"/>
        <v>63</v>
      </c>
      <c r="AE9" s="20">
        <f t="shared" si="8"/>
        <v>71.68008658008658</v>
      </c>
      <c r="AF9" s="265">
        <f t="shared" si="9"/>
        <v>0.5050505050505051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</row>
    <row r="10" spans="1:208" s="11" customFormat="1" ht="15" customHeight="1">
      <c r="A10" s="66" t="s">
        <v>25</v>
      </c>
      <c r="B10" s="409">
        <v>73</v>
      </c>
      <c r="C10" s="372">
        <v>4</v>
      </c>
      <c r="D10" s="39">
        <v>22</v>
      </c>
      <c r="E10" s="429">
        <f t="shared" si="0"/>
        <v>29.681818181818183</v>
      </c>
      <c r="F10" s="39">
        <v>653</v>
      </c>
      <c r="G10" s="430">
        <f t="shared" si="14"/>
        <v>8.945205479452055</v>
      </c>
      <c r="H10" s="429">
        <v>3</v>
      </c>
      <c r="I10" s="429">
        <v>1</v>
      </c>
      <c r="J10" s="429">
        <f>H10/I10</f>
        <v>3</v>
      </c>
      <c r="K10" s="41">
        <v>18</v>
      </c>
      <c r="L10" s="42">
        <f t="shared" si="12"/>
        <v>34.27777777777778</v>
      </c>
      <c r="M10" s="41">
        <v>617</v>
      </c>
      <c r="N10" s="44">
        <f t="shared" si="15"/>
        <v>8.452054794520548</v>
      </c>
      <c r="O10" s="44">
        <v>94</v>
      </c>
      <c r="P10" s="44">
        <v>12</v>
      </c>
      <c r="Q10" s="46">
        <f t="shared" si="13"/>
        <v>7.833333333333333</v>
      </c>
      <c r="R10" s="444">
        <v>13</v>
      </c>
      <c r="S10" s="443">
        <f t="shared" si="2"/>
        <v>42.92307692307692</v>
      </c>
      <c r="T10" s="444">
        <v>558</v>
      </c>
      <c r="U10" s="443">
        <f t="shared" si="3"/>
        <v>7.6438356164383565</v>
      </c>
      <c r="V10" s="444">
        <v>11</v>
      </c>
      <c r="W10" s="444">
        <v>2</v>
      </c>
      <c r="X10" s="443">
        <f t="shared" si="4"/>
        <v>5.5</v>
      </c>
      <c r="Y10" s="36">
        <f t="shared" si="10"/>
        <v>1828</v>
      </c>
      <c r="Z10" s="18">
        <f aca="true" t="shared" si="16" ref="Z10:AA32">G10+N10+U10</f>
        <v>25.041095890410958</v>
      </c>
      <c r="AA10" s="19">
        <f t="shared" si="11"/>
        <v>108</v>
      </c>
      <c r="AB10" s="19">
        <f t="shared" si="5"/>
        <v>1.4794520547945205</v>
      </c>
      <c r="AC10" s="19">
        <f t="shared" si="6"/>
        <v>15</v>
      </c>
      <c r="AD10" s="20">
        <f>D10+K10+R10</f>
        <v>53</v>
      </c>
      <c r="AE10" s="20">
        <f t="shared" si="8"/>
        <v>35.62755762755763</v>
      </c>
      <c r="AF10" s="265">
        <f t="shared" si="9"/>
        <v>0.4724735073662445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0"/>
      <c r="AX10" s="10"/>
      <c r="AY10" s="10"/>
      <c r="AZ10" s="10"/>
      <c r="BA10" s="10"/>
      <c r="BB10" s="10"/>
      <c r="BC10" s="10"/>
      <c r="BD10" s="10"/>
      <c r="BE10" s="10"/>
      <c r="BF10" s="12"/>
      <c r="BG10" s="12"/>
      <c r="BH10" s="12"/>
      <c r="BI10" s="12"/>
      <c r="BJ10" s="12"/>
      <c r="BK10" s="10"/>
      <c r="BL10" s="10"/>
      <c r="BM10" s="10"/>
      <c r="BN10" s="10"/>
      <c r="BO10" s="10"/>
      <c r="BP10" s="10"/>
      <c r="BQ10" s="10"/>
      <c r="BR10" s="10"/>
      <c r="BS10" s="10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</row>
    <row r="11" spans="1:32" s="21" customFormat="1" ht="15" customHeight="1">
      <c r="A11" s="66" t="s">
        <v>26</v>
      </c>
      <c r="B11" s="370">
        <v>100</v>
      </c>
      <c r="C11" s="373">
        <v>5</v>
      </c>
      <c r="D11" s="39">
        <v>22</v>
      </c>
      <c r="E11" s="429">
        <f t="shared" si="0"/>
        <v>34.90909090909091</v>
      </c>
      <c r="F11" s="39">
        <v>768</v>
      </c>
      <c r="G11" s="430">
        <f t="shared" si="14"/>
        <v>7.68</v>
      </c>
      <c r="H11" s="38">
        <v>3</v>
      </c>
      <c r="I11" s="38">
        <v>17</v>
      </c>
      <c r="J11" s="429">
        <f>H11/I11</f>
        <v>0.17647058823529413</v>
      </c>
      <c r="K11" s="41">
        <v>21</v>
      </c>
      <c r="L11" s="42">
        <f t="shared" si="12"/>
        <v>38.95238095238095</v>
      </c>
      <c r="M11" s="41">
        <v>818</v>
      </c>
      <c r="N11" s="44">
        <f t="shared" si="15"/>
        <v>8.18</v>
      </c>
      <c r="O11" s="44">
        <v>3</v>
      </c>
      <c r="P11" s="44">
        <v>1</v>
      </c>
      <c r="Q11" s="46">
        <f t="shared" si="13"/>
        <v>3</v>
      </c>
      <c r="R11" s="444">
        <v>21</v>
      </c>
      <c r="S11" s="443">
        <f t="shared" si="2"/>
        <v>53.333333333333336</v>
      </c>
      <c r="T11" s="444">
        <v>1120</v>
      </c>
      <c r="U11" s="443">
        <f t="shared" si="3"/>
        <v>11.2</v>
      </c>
      <c r="V11" s="444">
        <v>15</v>
      </c>
      <c r="W11" s="444">
        <v>2</v>
      </c>
      <c r="X11" s="443">
        <f t="shared" si="4"/>
        <v>7.5</v>
      </c>
      <c r="Y11" s="36">
        <f t="shared" si="10"/>
        <v>2706</v>
      </c>
      <c r="Z11" s="18">
        <f t="shared" si="16"/>
        <v>27.06</v>
      </c>
      <c r="AA11" s="19">
        <f t="shared" si="11"/>
        <v>21</v>
      </c>
      <c r="AB11" s="19">
        <f t="shared" si="5"/>
        <v>0.21</v>
      </c>
      <c r="AC11" s="19">
        <f t="shared" si="6"/>
        <v>20</v>
      </c>
      <c r="AD11" s="20">
        <f t="shared" si="7"/>
        <v>64</v>
      </c>
      <c r="AE11" s="20">
        <f t="shared" si="8"/>
        <v>42.39826839826839</v>
      </c>
      <c r="AF11" s="265">
        <f t="shared" si="9"/>
        <v>0.4228125</v>
      </c>
    </row>
    <row r="12" spans="1:208" s="10" customFormat="1" ht="15" customHeight="1">
      <c r="A12" s="66" t="s">
        <v>27</v>
      </c>
      <c r="B12" s="370">
        <v>45</v>
      </c>
      <c r="C12" s="374">
        <v>2</v>
      </c>
      <c r="D12" s="39">
        <v>22</v>
      </c>
      <c r="E12" s="429">
        <f t="shared" si="0"/>
        <v>13.954545454545455</v>
      </c>
      <c r="F12" s="39">
        <v>307</v>
      </c>
      <c r="G12" s="430">
        <f t="shared" si="14"/>
        <v>6.822222222222222</v>
      </c>
      <c r="H12" s="429">
        <v>84</v>
      </c>
      <c r="I12" s="429">
        <v>21</v>
      </c>
      <c r="J12" s="429">
        <f>H12/I12</f>
        <v>4</v>
      </c>
      <c r="K12" s="41">
        <v>21</v>
      </c>
      <c r="L12" s="42">
        <f t="shared" si="12"/>
        <v>18.333333333333332</v>
      </c>
      <c r="M12" s="41">
        <v>385</v>
      </c>
      <c r="N12" s="44">
        <f t="shared" si="15"/>
        <v>8.555555555555555</v>
      </c>
      <c r="O12" s="44">
        <v>52</v>
      </c>
      <c r="P12" s="44">
        <v>12</v>
      </c>
      <c r="Q12" s="46">
        <f t="shared" si="13"/>
        <v>4.333333333333333</v>
      </c>
      <c r="R12" s="444">
        <v>22</v>
      </c>
      <c r="S12" s="443">
        <f t="shared" si="2"/>
        <v>31.5</v>
      </c>
      <c r="T12" s="444">
        <v>693</v>
      </c>
      <c r="U12" s="443">
        <f t="shared" si="3"/>
        <v>15.4</v>
      </c>
      <c r="V12" s="444">
        <v>66</v>
      </c>
      <c r="W12" s="444">
        <v>17</v>
      </c>
      <c r="X12" s="443">
        <f t="shared" si="4"/>
        <v>3.8823529411764706</v>
      </c>
      <c r="Y12" s="36">
        <f t="shared" si="10"/>
        <v>1385</v>
      </c>
      <c r="Z12" s="18">
        <f t="shared" si="16"/>
        <v>30.77777777777778</v>
      </c>
      <c r="AA12" s="19">
        <f t="shared" si="11"/>
        <v>202</v>
      </c>
      <c r="AB12" s="19">
        <f t="shared" si="5"/>
        <v>4.488888888888889</v>
      </c>
      <c r="AC12" s="19">
        <f>I12+P12+W12</f>
        <v>50</v>
      </c>
      <c r="AD12" s="20">
        <f t="shared" si="7"/>
        <v>65</v>
      </c>
      <c r="AE12" s="20">
        <f t="shared" si="8"/>
        <v>21.262626262626263</v>
      </c>
      <c r="AF12" s="265">
        <f t="shared" si="9"/>
        <v>0.47350427350427354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</row>
    <row r="13" spans="1:208" s="23" customFormat="1" ht="15" customHeight="1">
      <c r="A13" s="66" t="s">
        <v>28</v>
      </c>
      <c r="B13" s="370">
        <v>15</v>
      </c>
      <c r="C13" s="375">
        <v>1</v>
      </c>
      <c r="D13" s="257">
        <v>4</v>
      </c>
      <c r="E13" s="549">
        <v>6</v>
      </c>
      <c r="F13" s="257">
        <v>23</v>
      </c>
      <c r="G13" s="430">
        <f t="shared" si="14"/>
        <v>1.5333333333333334</v>
      </c>
      <c r="H13" s="532">
        <v>0</v>
      </c>
      <c r="I13" s="532">
        <v>0</v>
      </c>
      <c r="J13" s="549">
        <v>0</v>
      </c>
      <c r="K13" s="388">
        <v>21</v>
      </c>
      <c r="L13" s="42">
        <v>11</v>
      </c>
      <c r="M13" s="388">
        <v>140</v>
      </c>
      <c r="N13" s="44">
        <f t="shared" si="15"/>
        <v>9.333333333333334</v>
      </c>
      <c r="O13" s="388">
        <v>3</v>
      </c>
      <c r="P13" s="388">
        <v>1</v>
      </c>
      <c r="Q13" s="46">
        <f t="shared" si="13"/>
        <v>3</v>
      </c>
      <c r="R13" s="444">
        <v>22</v>
      </c>
      <c r="S13" s="443">
        <f t="shared" si="2"/>
        <v>10.090909090909092</v>
      </c>
      <c r="T13" s="444">
        <v>222</v>
      </c>
      <c r="U13" s="443">
        <f t="shared" si="3"/>
        <v>14.8</v>
      </c>
      <c r="V13" s="444">
        <v>74</v>
      </c>
      <c r="W13" s="444">
        <v>8</v>
      </c>
      <c r="X13" s="443">
        <f t="shared" si="4"/>
        <v>9.25</v>
      </c>
      <c r="Y13" s="36">
        <f t="shared" si="10"/>
        <v>385</v>
      </c>
      <c r="Z13" s="18">
        <f t="shared" si="16"/>
        <v>25.666666666666668</v>
      </c>
      <c r="AA13" s="19">
        <f t="shared" si="11"/>
        <v>77</v>
      </c>
      <c r="AB13" s="19">
        <f t="shared" si="5"/>
        <v>5.133333333333334</v>
      </c>
      <c r="AC13" s="19">
        <f t="shared" si="6"/>
        <v>9</v>
      </c>
      <c r="AD13" s="20">
        <f>D13+K13+R13</f>
        <v>47</v>
      </c>
      <c r="AE13" s="20">
        <f t="shared" si="8"/>
        <v>9.030303030303031</v>
      </c>
      <c r="AF13" s="265">
        <f t="shared" si="9"/>
        <v>0.5460992907801419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</row>
    <row r="14" spans="1:208" s="52" customFormat="1" ht="15" customHeight="1">
      <c r="A14" s="66" t="s">
        <v>29</v>
      </c>
      <c r="B14" s="370">
        <v>45</v>
      </c>
      <c r="C14" s="53">
        <v>2</v>
      </c>
      <c r="D14" s="39">
        <v>22</v>
      </c>
      <c r="E14" s="429">
        <f t="shared" si="0"/>
        <v>15.454545454545455</v>
      </c>
      <c r="F14" s="39">
        <v>340</v>
      </c>
      <c r="G14" s="430">
        <f t="shared" si="14"/>
        <v>7.555555555555555</v>
      </c>
      <c r="H14" s="38">
        <v>0</v>
      </c>
      <c r="I14" s="38">
        <v>0</v>
      </c>
      <c r="J14" s="429">
        <v>0</v>
      </c>
      <c r="K14" s="54">
        <v>21</v>
      </c>
      <c r="L14" s="42">
        <f t="shared" si="12"/>
        <v>17.61904761904762</v>
      </c>
      <c r="M14" s="55">
        <v>370</v>
      </c>
      <c r="N14" s="44">
        <f t="shared" si="15"/>
        <v>8.222222222222221</v>
      </c>
      <c r="O14" s="44">
        <v>0</v>
      </c>
      <c r="P14" s="44">
        <v>0</v>
      </c>
      <c r="Q14" s="46">
        <v>0</v>
      </c>
      <c r="R14" s="444">
        <v>22</v>
      </c>
      <c r="S14" s="443">
        <f t="shared" si="2"/>
        <v>24.454545454545453</v>
      </c>
      <c r="T14" s="444">
        <v>538</v>
      </c>
      <c r="U14" s="443">
        <f t="shared" si="3"/>
        <v>11.955555555555556</v>
      </c>
      <c r="V14" s="444">
        <v>6</v>
      </c>
      <c r="W14" s="444">
        <v>1</v>
      </c>
      <c r="X14" s="443">
        <f t="shared" si="4"/>
        <v>6</v>
      </c>
      <c r="Y14" s="36">
        <f t="shared" si="10"/>
        <v>1248</v>
      </c>
      <c r="Z14" s="18">
        <f t="shared" si="16"/>
        <v>27.733333333333334</v>
      </c>
      <c r="AA14" s="19">
        <f t="shared" si="11"/>
        <v>6</v>
      </c>
      <c r="AB14" s="19">
        <f t="shared" si="5"/>
        <v>0.13333333333333333</v>
      </c>
      <c r="AC14" s="19">
        <f t="shared" si="6"/>
        <v>1</v>
      </c>
      <c r="AD14" s="20">
        <f t="shared" si="7"/>
        <v>65</v>
      </c>
      <c r="AE14" s="20">
        <f t="shared" si="8"/>
        <v>19.176046176046174</v>
      </c>
      <c r="AF14" s="265">
        <f t="shared" si="9"/>
        <v>0.4266666666666667</v>
      </c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</row>
    <row r="15" spans="1:208" s="11" customFormat="1" ht="15" customHeight="1">
      <c r="A15" s="66" t="s">
        <v>30</v>
      </c>
      <c r="B15" s="409">
        <v>85</v>
      </c>
      <c r="C15" s="24">
        <v>4</v>
      </c>
      <c r="D15" s="429">
        <v>21</v>
      </c>
      <c r="E15" s="429">
        <f t="shared" si="0"/>
        <v>17.238095238095237</v>
      </c>
      <c r="F15" s="37">
        <v>362</v>
      </c>
      <c r="G15" s="430">
        <f t="shared" si="14"/>
        <v>4.258823529411765</v>
      </c>
      <c r="H15" s="429">
        <v>15</v>
      </c>
      <c r="I15" s="429">
        <v>3</v>
      </c>
      <c r="J15" s="429">
        <f>H15/I15</f>
        <v>5</v>
      </c>
      <c r="K15" s="44">
        <v>19</v>
      </c>
      <c r="L15" s="42">
        <f t="shared" si="12"/>
        <v>26.57894736842105</v>
      </c>
      <c r="M15" s="43">
        <v>505</v>
      </c>
      <c r="N15" s="44">
        <f t="shared" si="15"/>
        <v>5.9411764705882355</v>
      </c>
      <c r="O15" s="44">
        <v>40</v>
      </c>
      <c r="P15" s="44">
        <v>6</v>
      </c>
      <c r="Q15" s="46">
        <f t="shared" si="13"/>
        <v>6.666666666666667</v>
      </c>
      <c r="R15" s="444">
        <v>22</v>
      </c>
      <c r="S15" s="443">
        <f t="shared" si="2"/>
        <v>63.95454545454545</v>
      </c>
      <c r="T15" s="444">
        <v>1407</v>
      </c>
      <c r="U15" s="443">
        <f t="shared" si="3"/>
        <v>16.55294117647059</v>
      </c>
      <c r="V15" s="444">
        <v>208</v>
      </c>
      <c r="W15" s="444">
        <v>22</v>
      </c>
      <c r="X15" s="443">
        <f t="shared" si="4"/>
        <v>9.454545454545455</v>
      </c>
      <c r="Y15" s="36">
        <f t="shared" si="10"/>
        <v>2274</v>
      </c>
      <c r="Z15" s="18">
        <f t="shared" si="16"/>
        <v>26.75294117647059</v>
      </c>
      <c r="AA15" s="19">
        <f t="shared" si="11"/>
        <v>263</v>
      </c>
      <c r="AB15" s="19">
        <f t="shared" si="5"/>
        <v>3.0941176470588236</v>
      </c>
      <c r="AC15" s="19">
        <f t="shared" si="6"/>
        <v>31</v>
      </c>
      <c r="AD15" s="20">
        <f t="shared" si="7"/>
        <v>62</v>
      </c>
      <c r="AE15" s="20">
        <f t="shared" si="8"/>
        <v>35.92386268702058</v>
      </c>
      <c r="AF15" s="265">
        <f t="shared" si="9"/>
        <v>0.4314990512333966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</row>
    <row r="16" spans="1:208" s="10" customFormat="1" ht="15" customHeight="1">
      <c r="A16" s="66" t="s">
        <v>31</v>
      </c>
      <c r="B16" s="370">
        <v>107</v>
      </c>
      <c r="C16" s="24">
        <v>5</v>
      </c>
      <c r="D16" s="39">
        <v>22</v>
      </c>
      <c r="E16" s="429">
        <f t="shared" si="0"/>
        <v>22.5</v>
      </c>
      <c r="F16" s="39">
        <v>495</v>
      </c>
      <c r="G16" s="430">
        <f t="shared" si="14"/>
        <v>4.626168224299065</v>
      </c>
      <c r="H16" s="429">
        <v>0</v>
      </c>
      <c r="I16" s="429">
        <v>0</v>
      </c>
      <c r="J16" s="429">
        <v>0</v>
      </c>
      <c r="K16" s="44">
        <v>21</v>
      </c>
      <c r="L16" s="42">
        <f t="shared" si="12"/>
        <v>33.80952380952381</v>
      </c>
      <c r="M16" s="43">
        <v>710</v>
      </c>
      <c r="N16" s="44">
        <f t="shared" si="15"/>
        <v>6.635514018691588</v>
      </c>
      <c r="O16" s="44">
        <v>6</v>
      </c>
      <c r="P16" s="44">
        <v>1</v>
      </c>
      <c r="Q16" s="46">
        <f t="shared" si="13"/>
        <v>6</v>
      </c>
      <c r="R16" s="444">
        <v>22</v>
      </c>
      <c r="S16" s="443">
        <f t="shared" si="2"/>
        <v>54.31818181818182</v>
      </c>
      <c r="T16" s="444">
        <v>1195</v>
      </c>
      <c r="U16" s="443">
        <f t="shared" si="3"/>
        <v>11.16822429906542</v>
      </c>
      <c r="V16" s="444">
        <v>42</v>
      </c>
      <c r="W16" s="444">
        <v>8</v>
      </c>
      <c r="X16" s="443">
        <f t="shared" si="4"/>
        <v>5.25</v>
      </c>
      <c r="Y16" s="36">
        <f t="shared" si="10"/>
        <v>2400</v>
      </c>
      <c r="Z16" s="18">
        <f t="shared" si="16"/>
        <v>22.429906542056074</v>
      </c>
      <c r="AA16" s="19">
        <f t="shared" si="11"/>
        <v>48</v>
      </c>
      <c r="AB16" s="19">
        <f t="shared" si="5"/>
        <v>0.4485981308411215</v>
      </c>
      <c r="AC16" s="19">
        <f t="shared" si="6"/>
        <v>9</v>
      </c>
      <c r="AD16" s="20">
        <f t="shared" si="7"/>
        <v>65</v>
      </c>
      <c r="AE16" s="20">
        <f t="shared" si="8"/>
        <v>36.87590187590188</v>
      </c>
      <c r="AF16" s="265">
        <f t="shared" si="9"/>
        <v>0.3450754852624011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</row>
    <row r="17" spans="1:208" s="10" customFormat="1" ht="15" customHeight="1">
      <c r="A17" s="66" t="s">
        <v>32</v>
      </c>
      <c r="B17" s="409">
        <v>88</v>
      </c>
      <c r="C17" s="24">
        <v>3</v>
      </c>
      <c r="D17" s="40">
        <v>22</v>
      </c>
      <c r="E17" s="429">
        <f t="shared" si="0"/>
        <v>11.727272727272727</v>
      </c>
      <c r="F17" s="37">
        <v>258</v>
      </c>
      <c r="G17" s="430">
        <f t="shared" si="14"/>
        <v>2.9318181818181817</v>
      </c>
      <c r="H17" s="38">
        <v>0</v>
      </c>
      <c r="I17" s="38">
        <v>0</v>
      </c>
      <c r="J17" s="429">
        <v>0</v>
      </c>
      <c r="K17" s="41">
        <v>21</v>
      </c>
      <c r="L17" s="42">
        <f t="shared" si="12"/>
        <v>16.571428571428573</v>
      </c>
      <c r="M17" s="43">
        <v>348</v>
      </c>
      <c r="N17" s="44">
        <f t="shared" si="15"/>
        <v>3.9545454545454546</v>
      </c>
      <c r="O17" s="44">
        <v>0</v>
      </c>
      <c r="P17" s="44">
        <v>0</v>
      </c>
      <c r="Q17" s="46">
        <v>0</v>
      </c>
      <c r="R17" s="444">
        <v>22</v>
      </c>
      <c r="S17" s="443">
        <f t="shared" si="2"/>
        <v>44.90909090909091</v>
      </c>
      <c r="T17" s="444">
        <v>988</v>
      </c>
      <c r="U17" s="443">
        <f t="shared" si="3"/>
        <v>11.227272727272727</v>
      </c>
      <c r="V17" s="444">
        <v>50</v>
      </c>
      <c r="W17" s="444">
        <v>6</v>
      </c>
      <c r="X17" s="443">
        <f t="shared" si="4"/>
        <v>8.333333333333334</v>
      </c>
      <c r="Y17" s="36">
        <f t="shared" si="10"/>
        <v>1594</v>
      </c>
      <c r="Z17" s="18">
        <f t="shared" si="16"/>
        <v>18.113636363636363</v>
      </c>
      <c r="AA17" s="19">
        <f t="shared" si="11"/>
        <v>50</v>
      </c>
      <c r="AB17" s="19">
        <f t="shared" si="5"/>
        <v>0.5681818181818182</v>
      </c>
      <c r="AC17" s="19">
        <f t="shared" si="6"/>
        <v>6</v>
      </c>
      <c r="AD17" s="20">
        <f t="shared" si="7"/>
        <v>65</v>
      </c>
      <c r="AE17" s="20">
        <f t="shared" si="8"/>
        <v>24.402597402597404</v>
      </c>
      <c r="AF17" s="265">
        <f t="shared" si="9"/>
        <v>0.27867132867132866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</row>
    <row r="18" spans="1:208" s="11" customFormat="1" ht="15" customHeight="1">
      <c r="A18" s="66" t="s">
        <v>33</v>
      </c>
      <c r="B18" s="370">
        <v>196</v>
      </c>
      <c r="C18" s="24">
        <v>9</v>
      </c>
      <c r="D18" s="429">
        <v>22</v>
      </c>
      <c r="E18" s="429">
        <f t="shared" si="0"/>
        <v>36.72727272727273</v>
      </c>
      <c r="F18" s="37">
        <v>808</v>
      </c>
      <c r="G18" s="430">
        <f t="shared" si="14"/>
        <v>4.122448979591836</v>
      </c>
      <c r="H18" s="429">
        <v>0</v>
      </c>
      <c r="I18" s="429">
        <v>0</v>
      </c>
      <c r="J18" s="429">
        <v>0</v>
      </c>
      <c r="K18" s="44">
        <v>21</v>
      </c>
      <c r="L18" s="42">
        <f t="shared" si="12"/>
        <v>68.80952380952381</v>
      </c>
      <c r="M18" s="43">
        <v>1445</v>
      </c>
      <c r="N18" s="44">
        <f t="shared" si="15"/>
        <v>7.372448979591836</v>
      </c>
      <c r="O18" s="44">
        <v>0</v>
      </c>
      <c r="P18" s="44">
        <v>0</v>
      </c>
      <c r="Q18" s="46">
        <v>0</v>
      </c>
      <c r="R18" s="444">
        <v>22</v>
      </c>
      <c r="S18" s="443">
        <f t="shared" si="2"/>
        <v>138.0909090909091</v>
      </c>
      <c r="T18" s="444">
        <v>3038</v>
      </c>
      <c r="U18" s="443">
        <f t="shared" si="3"/>
        <v>15.5</v>
      </c>
      <c r="V18" s="444">
        <v>140</v>
      </c>
      <c r="W18" s="444">
        <v>19</v>
      </c>
      <c r="X18" s="443">
        <f t="shared" si="4"/>
        <v>7.368421052631579</v>
      </c>
      <c r="Y18" s="36">
        <f t="shared" si="10"/>
        <v>5291</v>
      </c>
      <c r="Z18" s="18">
        <f t="shared" si="16"/>
        <v>26.994897959183675</v>
      </c>
      <c r="AA18" s="19">
        <f t="shared" si="11"/>
        <v>140</v>
      </c>
      <c r="AB18" s="19">
        <f t="shared" si="5"/>
        <v>0.7142857142857143</v>
      </c>
      <c r="AC18" s="19">
        <f t="shared" si="6"/>
        <v>19</v>
      </c>
      <c r="AD18" s="20">
        <f t="shared" si="7"/>
        <v>65</v>
      </c>
      <c r="AE18" s="20">
        <f t="shared" si="8"/>
        <v>81.20923520923522</v>
      </c>
      <c r="AF18" s="265">
        <f t="shared" si="9"/>
        <v>0.41530612244897963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</row>
    <row r="19" spans="1:208" s="11" customFormat="1" ht="15" customHeight="1">
      <c r="A19" s="166" t="s">
        <v>69</v>
      </c>
      <c r="B19" s="370">
        <v>41</v>
      </c>
      <c r="C19" s="24">
        <v>2</v>
      </c>
      <c r="D19" s="38">
        <v>21</v>
      </c>
      <c r="E19" s="429">
        <f t="shared" si="0"/>
        <v>15.904761904761905</v>
      </c>
      <c r="F19" s="37">
        <v>334</v>
      </c>
      <c r="G19" s="430">
        <f t="shared" si="14"/>
        <v>8.146341463414634</v>
      </c>
      <c r="H19" s="38">
        <v>0</v>
      </c>
      <c r="I19" s="38">
        <v>0</v>
      </c>
      <c r="J19" s="429">
        <v>0</v>
      </c>
      <c r="K19" s="44">
        <v>21</v>
      </c>
      <c r="L19" s="42">
        <f t="shared" si="12"/>
        <v>20.285714285714285</v>
      </c>
      <c r="M19" s="43">
        <v>426</v>
      </c>
      <c r="N19" s="44">
        <f t="shared" si="15"/>
        <v>10.390243902439025</v>
      </c>
      <c r="O19" s="44">
        <v>23</v>
      </c>
      <c r="P19" s="44">
        <v>2</v>
      </c>
      <c r="Q19" s="46">
        <f aca="true" t="shared" si="17" ref="Q19:Q25">O19/P19</f>
        <v>11.5</v>
      </c>
      <c r="R19" s="444">
        <v>21</v>
      </c>
      <c r="S19" s="443">
        <f t="shared" si="2"/>
        <v>29.904761904761905</v>
      </c>
      <c r="T19" s="444">
        <v>628</v>
      </c>
      <c r="U19" s="443">
        <f t="shared" si="3"/>
        <v>15.317073170731707</v>
      </c>
      <c r="V19" s="444">
        <v>28</v>
      </c>
      <c r="W19" s="444">
        <v>4</v>
      </c>
      <c r="X19" s="443">
        <f t="shared" si="4"/>
        <v>7</v>
      </c>
      <c r="Y19" s="36">
        <f t="shared" si="10"/>
        <v>1388</v>
      </c>
      <c r="Z19" s="18">
        <f t="shared" si="16"/>
        <v>33.85365853658537</v>
      </c>
      <c r="AA19" s="19">
        <f t="shared" si="16"/>
        <v>51</v>
      </c>
      <c r="AB19" s="19">
        <f t="shared" si="5"/>
        <v>1.2439024390243902</v>
      </c>
      <c r="AC19" s="19">
        <f t="shared" si="6"/>
        <v>6</v>
      </c>
      <c r="AD19" s="20">
        <f t="shared" si="7"/>
        <v>63</v>
      </c>
      <c r="AE19" s="20">
        <f t="shared" si="8"/>
        <v>22.031746031746035</v>
      </c>
      <c r="AF19" s="265">
        <f t="shared" si="9"/>
        <v>0.5373596593108789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</row>
    <row r="20" spans="1:32" s="93" customFormat="1" ht="15" customHeight="1">
      <c r="A20" s="79" t="s">
        <v>16</v>
      </c>
      <c r="B20" s="79">
        <f>SUM(B3:B19)</f>
        <v>1431</v>
      </c>
      <c r="C20" s="79">
        <f>SUM(C3:C19)</f>
        <v>64</v>
      </c>
      <c r="D20" s="79">
        <f>SUM(D3:D19)</f>
        <v>325</v>
      </c>
      <c r="E20" s="136">
        <f>SUM(E3:E19)</f>
        <v>366.98013750954937</v>
      </c>
      <c r="F20" s="136">
        <f>SUM(F3:F19)</f>
        <v>7775</v>
      </c>
      <c r="G20" s="80">
        <f aca="true" t="shared" si="18" ref="G20:G32">F20/B20</f>
        <v>5.433263452131377</v>
      </c>
      <c r="H20" s="81">
        <f>SUM(H3:H19)</f>
        <v>173</v>
      </c>
      <c r="I20" s="81">
        <f>SUM(I3:I19)</f>
        <v>55</v>
      </c>
      <c r="J20" s="82">
        <f aca="true" t="shared" si="19" ref="J20:J32">H20/I20</f>
        <v>3.1454545454545455</v>
      </c>
      <c r="K20" s="81">
        <f>SUM(K3:K19)</f>
        <v>335</v>
      </c>
      <c r="L20" s="81">
        <f>SUM(L3:L19)</f>
        <v>502.0543441938178</v>
      </c>
      <c r="M20" s="81">
        <f>SUM(M3:M19)</f>
        <v>10093</v>
      </c>
      <c r="N20" s="83">
        <f aca="true" t="shared" si="20" ref="N20:N25">M20/B20</f>
        <v>7.053109713487072</v>
      </c>
      <c r="O20" s="81">
        <f>SUM(O3:O19)</f>
        <v>557</v>
      </c>
      <c r="P20" s="81">
        <f>SUM(P3:P19)</f>
        <v>75</v>
      </c>
      <c r="Q20" s="84">
        <f t="shared" si="17"/>
        <v>7.426666666666667</v>
      </c>
      <c r="R20" s="81">
        <f>SUM(R3:R19)</f>
        <v>362</v>
      </c>
      <c r="S20" s="81">
        <f>SUM(S3:S19)</f>
        <v>862.3235098235099</v>
      </c>
      <c r="T20" s="81">
        <f>SUM(T3:T19)</f>
        <v>18457</v>
      </c>
      <c r="U20" s="85">
        <f aca="true" t="shared" si="21" ref="U20:U32">T20/B20</f>
        <v>12.897973445143256</v>
      </c>
      <c r="V20" s="86">
        <f>SUM(V3:V19)</f>
        <v>1266</v>
      </c>
      <c r="W20" s="86">
        <f>SUM(W3:W19)</f>
        <v>178</v>
      </c>
      <c r="X20" s="87">
        <f aca="true" t="shared" si="22" ref="X20:X32">V20/W20</f>
        <v>7.112359550561798</v>
      </c>
      <c r="Y20" s="88">
        <f>F20+M20+T20</f>
        <v>36325</v>
      </c>
      <c r="Z20" s="88">
        <f>Y20/B20</f>
        <v>25.384346610761707</v>
      </c>
      <c r="AA20" s="89">
        <f>H20+O20+V20</f>
        <v>1996</v>
      </c>
      <c r="AB20" s="90">
        <f aca="true" t="shared" si="23" ref="AB20:AB32">AA20/B20</f>
        <v>1.3948287910552062</v>
      </c>
      <c r="AC20" s="89">
        <f>I20+P20+W20</f>
        <v>308</v>
      </c>
      <c r="AD20" s="91">
        <f>SUM(AD3:AD19)/16</f>
        <v>63.875</v>
      </c>
      <c r="AE20" s="91">
        <f>(E20+L20+S20)/3</f>
        <v>577.119330508959</v>
      </c>
      <c r="AF20" s="93">
        <f>Z20/AD20</f>
        <v>0.39740660055987015</v>
      </c>
    </row>
    <row r="21" spans="1:208" s="11" customFormat="1" ht="15" customHeight="1">
      <c r="A21" s="66" t="s">
        <v>34</v>
      </c>
      <c r="B21" s="536">
        <v>186</v>
      </c>
      <c r="C21" s="24">
        <v>6</v>
      </c>
      <c r="D21" s="425">
        <v>22</v>
      </c>
      <c r="E21" s="549">
        <f>F21/D21</f>
        <v>43.27272727272727</v>
      </c>
      <c r="F21" s="531">
        <v>952</v>
      </c>
      <c r="G21" s="532">
        <f t="shared" si="18"/>
        <v>5.118279569892473</v>
      </c>
      <c r="H21" s="548">
        <v>31</v>
      </c>
      <c r="I21" s="548">
        <v>4</v>
      </c>
      <c r="J21" s="549">
        <f t="shared" si="19"/>
        <v>7.75</v>
      </c>
      <c r="K21" s="546">
        <v>21</v>
      </c>
      <c r="L21" s="42">
        <f>M21/K21</f>
        <v>63</v>
      </c>
      <c r="M21" s="43">
        <v>1323</v>
      </c>
      <c r="N21" s="388">
        <f>M21/B21</f>
        <v>7.112903225806452</v>
      </c>
      <c r="O21" s="47">
        <v>48</v>
      </c>
      <c r="P21" s="48">
        <v>9</v>
      </c>
      <c r="Q21" s="407">
        <f>O21/P21</f>
        <v>5.333333333333333</v>
      </c>
      <c r="R21" s="551">
        <v>22</v>
      </c>
      <c r="S21" s="552">
        <f>T21/R21</f>
        <v>112.63636363636364</v>
      </c>
      <c r="T21" s="551">
        <v>2478</v>
      </c>
      <c r="U21" s="552">
        <f t="shared" si="21"/>
        <v>13.32258064516129</v>
      </c>
      <c r="V21" s="554">
        <v>15</v>
      </c>
      <c r="W21" s="554">
        <v>3</v>
      </c>
      <c r="X21" s="553">
        <f t="shared" si="22"/>
        <v>5</v>
      </c>
      <c r="Y21" s="18">
        <f aca="true" t="shared" si="24" ref="Y21:Y34">F21+M21+T21</f>
        <v>4753</v>
      </c>
      <c r="Z21" s="18">
        <f>G21+N21+U21</f>
        <v>25.553763440860216</v>
      </c>
      <c r="AA21" s="19">
        <f>H21+O21+V21</f>
        <v>94</v>
      </c>
      <c r="AB21" s="63">
        <f t="shared" si="23"/>
        <v>0.5053763440860215</v>
      </c>
      <c r="AC21" s="19">
        <f>I21+P21+W21</f>
        <v>16</v>
      </c>
      <c r="AD21" s="20">
        <f>D21+K21+R21</f>
        <v>65</v>
      </c>
      <c r="AE21" s="20">
        <f>(E21+L21+S21)/3</f>
        <v>72.96969696969698</v>
      </c>
      <c r="AF21" s="64">
        <f aca="true" t="shared" si="25" ref="AF21:AF33">Z21/AD21</f>
        <v>0.39313482216708023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</row>
    <row r="22" spans="1:208" s="10" customFormat="1" ht="15" customHeight="1">
      <c r="A22" s="66" t="s">
        <v>35</v>
      </c>
      <c r="B22" s="406">
        <v>270</v>
      </c>
      <c r="C22" s="53">
        <v>10</v>
      </c>
      <c r="D22" s="425">
        <v>22</v>
      </c>
      <c r="E22" s="429">
        <f aca="true" t="shared" si="26" ref="E22:E32">F22/D22</f>
        <v>56.77272727272727</v>
      </c>
      <c r="F22" s="431">
        <v>1249</v>
      </c>
      <c r="G22" s="427">
        <f t="shared" si="18"/>
        <v>4.625925925925926</v>
      </c>
      <c r="H22" s="427">
        <v>0</v>
      </c>
      <c r="I22" s="428">
        <v>0</v>
      </c>
      <c r="J22" s="429">
        <v>0</v>
      </c>
      <c r="K22" s="505">
        <v>21</v>
      </c>
      <c r="L22" s="42">
        <f>M22/K22</f>
        <v>82.76190476190476</v>
      </c>
      <c r="M22" s="43">
        <v>1738</v>
      </c>
      <c r="N22" s="388">
        <f t="shared" si="20"/>
        <v>6.437037037037037</v>
      </c>
      <c r="O22" s="47">
        <v>232</v>
      </c>
      <c r="P22" s="48">
        <v>33</v>
      </c>
      <c r="Q22" s="407">
        <f t="shared" si="17"/>
        <v>7.03030303030303</v>
      </c>
      <c r="R22" s="354">
        <v>22</v>
      </c>
      <c r="S22" s="446">
        <f aca="true" t="shared" si="27" ref="S22:S32">T22/R22</f>
        <v>159.04545454545453</v>
      </c>
      <c r="T22" s="354">
        <v>3499</v>
      </c>
      <c r="U22" s="446">
        <f t="shared" si="21"/>
        <v>12.959259259259259</v>
      </c>
      <c r="V22" s="354">
        <v>348</v>
      </c>
      <c r="W22" s="354">
        <v>52</v>
      </c>
      <c r="X22" s="443">
        <f t="shared" si="22"/>
        <v>6.6923076923076925</v>
      </c>
      <c r="Y22" s="18">
        <f t="shared" si="24"/>
        <v>6486</v>
      </c>
      <c r="Z22" s="18">
        <f t="shared" si="16"/>
        <v>24.022222222222222</v>
      </c>
      <c r="AA22" s="19">
        <f t="shared" si="16"/>
        <v>580</v>
      </c>
      <c r="AB22" s="63">
        <f t="shared" si="23"/>
        <v>2.1481481481481484</v>
      </c>
      <c r="AC22" s="19">
        <f aca="true" t="shared" si="28" ref="AC22:AC32">I22+P22+W22</f>
        <v>85</v>
      </c>
      <c r="AD22" s="20">
        <f aca="true" t="shared" si="29" ref="AD22:AD32">D22+K22+R22</f>
        <v>65</v>
      </c>
      <c r="AE22" s="20">
        <f>(E22+L22+S22)/3</f>
        <v>99.52669552669552</v>
      </c>
      <c r="AF22" s="64">
        <f t="shared" si="25"/>
        <v>0.36957264957264957</v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</row>
    <row r="23" spans="1:208" s="14" customFormat="1" ht="15" customHeight="1">
      <c r="A23" s="66" t="s">
        <v>36</v>
      </c>
      <c r="B23" s="409">
        <v>190</v>
      </c>
      <c r="C23" s="53">
        <v>7</v>
      </c>
      <c r="D23" s="425">
        <v>22</v>
      </c>
      <c r="E23" s="429">
        <f t="shared" si="26"/>
        <v>70.31818181818181</v>
      </c>
      <c r="F23" s="430">
        <v>1547</v>
      </c>
      <c r="G23" s="427">
        <f t="shared" si="18"/>
        <v>8.142105263157895</v>
      </c>
      <c r="H23" s="430">
        <v>3</v>
      </c>
      <c r="I23" s="428">
        <v>1</v>
      </c>
      <c r="J23" s="429">
        <f t="shared" si="19"/>
        <v>3</v>
      </c>
      <c r="K23" s="503">
        <v>20</v>
      </c>
      <c r="L23" s="42">
        <f>M23/K23</f>
        <v>95.9</v>
      </c>
      <c r="M23" s="43">
        <v>1918</v>
      </c>
      <c r="N23" s="44">
        <f t="shared" si="20"/>
        <v>10.094736842105263</v>
      </c>
      <c r="O23" s="47">
        <v>122</v>
      </c>
      <c r="P23" s="48">
        <v>24</v>
      </c>
      <c r="Q23" s="407">
        <f t="shared" si="17"/>
        <v>5.083333333333333</v>
      </c>
      <c r="R23" s="445">
        <v>22</v>
      </c>
      <c r="S23" s="446">
        <f t="shared" si="27"/>
        <v>138.4090909090909</v>
      </c>
      <c r="T23" s="445">
        <v>3045</v>
      </c>
      <c r="U23" s="446">
        <f t="shared" si="21"/>
        <v>16.026315789473685</v>
      </c>
      <c r="V23" s="445">
        <v>203</v>
      </c>
      <c r="W23" s="445">
        <v>40</v>
      </c>
      <c r="X23" s="443">
        <f t="shared" si="22"/>
        <v>5.075</v>
      </c>
      <c r="Y23" s="18">
        <f t="shared" si="24"/>
        <v>6510</v>
      </c>
      <c r="Z23" s="18">
        <f t="shared" si="16"/>
        <v>34.26315789473684</v>
      </c>
      <c r="AA23" s="19">
        <f t="shared" si="16"/>
        <v>328</v>
      </c>
      <c r="AB23" s="63">
        <f t="shared" si="23"/>
        <v>1.7263157894736842</v>
      </c>
      <c r="AC23" s="19">
        <f t="shared" si="28"/>
        <v>65</v>
      </c>
      <c r="AD23" s="20">
        <f t="shared" si="29"/>
        <v>64</v>
      </c>
      <c r="AE23" s="20">
        <f aca="true" t="shared" si="30" ref="AE23:AE32">(E23+L23+S23)/3</f>
        <v>101.54242424242425</v>
      </c>
      <c r="AF23" s="64">
        <f t="shared" si="25"/>
        <v>0.5353618421052632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</row>
    <row r="24" spans="1:208" s="10" customFormat="1" ht="15" customHeight="1">
      <c r="A24" s="66" t="s">
        <v>37</v>
      </c>
      <c r="B24" s="370">
        <v>185</v>
      </c>
      <c r="C24" s="53">
        <v>6</v>
      </c>
      <c r="D24" s="425">
        <v>22</v>
      </c>
      <c r="E24" s="429">
        <f t="shared" si="26"/>
        <v>55.22727272727273</v>
      </c>
      <c r="F24" s="37">
        <v>1215</v>
      </c>
      <c r="G24" s="427">
        <f t="shared" si="18"/>
        <v>6.5675675675675675</v>
      </c>
      <c r="H24" s="426">
        <v>0</v>
      </c>
      <c r="I24" s="428">
        <v>0</v>
      </c>
      <c r="J24" s="429">
        <v>0</v>
      </c>
      <c r="K24" s="505">
        <v>21</v>
      </c>
      <c r="L24" s="42">
        <f>M24/K24</f>
        <v>89.52380952380952</v>
      </c>
      <c r="M24" s="43">
        <v>1880</v>
      </c>
      <c r="N24" s="388">
        <f t="shared" si="20"/>
        <v>10.162162162162161</v>
      </c>
      <c r="O24" s="47">
        <v>33</v>
      </c>
      <c r="P24" s="48">
        <v>7</v>
      </c>
      <c r="Q24" s="407">
        <f t="shared" si="17"/>
        <v>4.714285714285714</v>
      </c>
      <c r="R24" s="445">
        <v>22</v>
      </c>
      <c r="S24" s="446">
        <f t="shared" si="27"/>
        <v>136.13636363636363</v>
      </c>
      <c r="T24" s="445">
        <v>2995</v>
      </c>
      <c r="U24" s="446">
        <f t="shared" si="21"/>
        <v>16.18918918918919</v>
      </c>
      <c r="V24" s="445">
        <v>48</v>
      </c>
      <c r="W24" s="445">
        <v>10</v>
      </c>
      <c r="X24" s="443">
        <f t="shared" si="22"/>
        <v>4.8</v>
      </c>
      <c r="Y24" s="18">
        <f t="shared" si="24"/>
        <v>6090</v>
      </c>
      <c r="Z24" s="18">
        <f t="shared" si="16"/>
        <v>32.91891891891892</v>
      </c>
      <c r="AA24" s="19">
        <f t="shared" si="16"/>
        <v>81</v>
      </c>
      <c r="AB24" s="63">
        <f t="shared" si="23"/>
        <v>0.43783783783783786</v>
      </c>
      <c r="AC24" s="19">
        <f>I24+P24+W24</f>
        <v>17</v>
      </c>
      <c r="AD24" s="20">
        <f>D24+K24+R24</f>
        <v>65</v>
      </c>
      <c r="AE24" s="20">
        <f t="shared" si="30"/>
        <v>93.62914862914863</v>
      </c>
      <c r="AF24" s="64">
        <f t="shared" si="25"/>
        <v>0.5064449064449065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</row>
    <row r="25" spans="1:208" s="11" customFormat="1" ht="15" customHeight="1">
      <c r="A25" s="66" t="s">
        <v>38</v>
      </c>
      <c r="B25" s="370">
        <v>248</v>
      </c>
      <c r="C25" s="53">
        <v>9</v>
      </c>
      <c r="D25" s="257">
        <v>22</v>
      </c>
      <c r="E25" s="429">
        <f t="shared" si="26"/>
        <v>82.86363636363636</v>
      </c>
      <c r="F25" s="257">
        <v>1823</v>
      </c>
      <c r="G25" s="427">
        <f t="shared" si="18"/>
        <v>7.350806451612903</v>
      </c>
      <c r="H25" s="428">
        <v>0</v>
      </c>
      <c r="I25" s="428">
        <v>0</v>
      </c>
      <c r="J25" s="427">
        <v>0</v>
      </c>
      <c r="K25" s="389">
        <v>21</v>
      </c>
      <c r="L25" s="388">
        <f>M25/K25</f>
        <v>124.19047619047619</v>
      </c>
      <c r="M25" s="388">
        <v>2608</v>
      </c>
      <c r="N25" s="388">
        <f t="shared" si="20"/>
        <v>10.516129032258064</v>
      </c>
      <c r="O25" s="390">
        <v>57</v>
      </c>
      <c r="P25" s="504">
        <v>14</v>
      </c>
      <c r="Q25" s="407">
        <f t="shared" si="17"/>
        <v>4.071428571428571</v>
      </c>
      <c r="R25" s="354">
        <v>22</v>
      </c>
      <c r="S25" s="446">
        <f t="shared" si="27"/>
        <v>178.04545454545453</v>
      </c>
      <c r="T25" s="354">
        <v>3917</v>
      </c>
      <c r="U25" s="446">
        <f t="shared" si="21"/>
        <v>15.794354838709678</v>
      </c>
      <c r="V25" s="354">
        <v>63</v>
      </c>
      <c r="W25" s="354">
        <v>17</v>
      </c>
      <c r="X25" s="443">
        <f t="shared" si="22"/>
        <v>3.7058823529411766</v>
      </c>
      <c r="Y25" s="132">
        <f t="shared" si="24"/>
        <v>8348</v>
      </c>
      <c r="Z25" s="132">
        <f t="shared" si="16"/>
        <v>33.66129032258065</v>
      </c>
      <c r="AA25" s="133">
        <f t="shared" si="16"/>
        <v>120</v>
      </c>
      <c r="AB25" s="258">
        <f t="shared" si="23"/>
        <v>0.4838709677419355</v>
      </c>
      <c r="AC25" s="133">
        <f>I25+P25+W25</f>
        <v>31</v>
      </c>
      <c r="AD25" s="259">
        <f>D25+K25+R25</f>
        <v>65</v>
      </c>
      <c r="AE25" s="259">
        <f t="shared" si="30"/>
        <v>128.36652236652236</v>
      </c>
      <c r="AF25" s="64">
        <f t="shared" si="25"/>
        <v>0.5178660049627792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</row>
    <row r="26" spans="1:32" s="12" customFormat="1" ht="15" customHeight="1">
      <c r="A26" s="66" t="s">
        <v>39</v>
      </c>
      <c r="B26" s="370">
        <v>315</v>
      </c>
      <c r="C26" s="53">
        <v>12</v>
      </c>
      <c r="D26" s="125">
        <v>22</v>
      </c>
      <c r="E26" s="429">
        <f t="shared" si="26"/>
        <v>115.18181818181819</v>
      </c>
      <c r="F26" s="125">
        <v>2534</v>
      </c>
      <c r="G26" s="427">
        <f t="shared" si="18"/>
        <v>8.044444444444444</v>
      </c>
      <c r="H26" s="126">
        <v>37</v>
      </c>
      <c r="I26" s="126">
        <v>7</v>
      </c>
      <c r="J26" s="429">
        <f t="shared" si="19"/>
        <v>5.285714285714286</v>
      </c>
      <c r="K26" s="505">
        <v>21</v>
      </c>
      <c r="L26" s="42">
        <f aca="true" t="shared" si="31" ref="L26:L31">M26/K26</f>
        <v>156.76190476190476</v>
      </c>
      <c r="M26" s="43">
        <v>3292</v>
      </c>
      <c r="N26" s="44">
        <f aca="true" t="shared" si="32" ref="N26:N32">M26/B26</f>
        <v>10.450793650793651</v>
      </c>
      <c r="O26" s="47">
        <v>40</v>
      </c>
      <c r="P26" s="48">
        <v>8</v>
      </c>
      <c r="Q26" s="407">
        <f aca="true" t="shared" si="33" ref="Q26:Q32">O26/P26</f>
        <v>5</v>
      </c>
      <c r="R26" s="445">
        <v>22</v>
      </c>
      <c r="S26" s="446">
        <f t="shared" si="27"/>
        <v>212.5909090909091</v>
      </c>
      <c r="T26" s="445">
        <v>4677</v>
      </c>
      <c r="U26" s="446">
        <f t="shared" si="21"/>
        <v>14.847619047619048</v>
      </c>
      <c r="V26" s="445">
        <v>122</v>
      </c>
      <c r="W26" s="445">
        <v>24</v>
      </c>
      <c r="X26" s="443">
        <f t="shared" si="22"/>
        <v>5.083333333333333</v>
      </c>
      <c r="Y26" s="127">
        <f t="shared" si="24"/>
        <v>10503</v>
      </c>
      <c r="Z26" s="127">
        <f t="shared" si="16"/>
        <v>33.34285714285714</v>
      </c>
      <c r="AA26" s="19">
        <f t="shared" si="16"/>
        <v>199</v>
      </c>
      <c r="AB26" s="63">
        <f t="shared" si="23"/>
        <v>0.6317460317460317</v>
      </c>
      <c r="AC26" s="19">
        <f t="shared" si="28"/>
        <v>39</v>
      </c>
      <c r="AD26" s="20">
        <f t="shared" si="29"/>
        <v>65</v>
      </c>
      <c r="AE26" s="20">
        <f t="shared" si="30"/>
        <v>161.51154401154403</v>
      </c>
      <c r="AF26" s="64">
        <f t="shared" si="25"/>
        <v>0.5129670329670329</v>
      </c>
    </row>
    <row r="27" spans="1:208" s="10" customFormat="1" ht="15" customHeight="1">
      <c r="A27" s="66" t="s">
        <v>40</v>
      </c>
      <c r="B27" s="370">
        <v>248</v>
      </c>
      <c r="C27" s="53">
        <v>8</v>
      </c>
      <c r="D27" s="350">
        <v>22</v>
      </c>
      <c r="E27" s="429">
        <f t="shared" si="26"/>
        <v>74</v>
      </c>
      <c r="F27" s="427">
        <v>1628</v>
      </c>
      <c r="G27" s="427">
        <f t="shared" si="18"/>
        <v>6.564516129032258</v>
      </c>
      <c r="H27" s="428">
        <v>0</v>
      </c>
      <c r="I27" s="428">
        <v>0</v>
      </c>
      <c r="J27" s="429">
        <v>0</v>
      </c>
      <c r="K27" s="505">
        <v>7</v>
      </c>
      <c r="L27" s="42">
        <f t="shared" si="31"/>
        <v>74.71428571428571</v>
      </c>
      <c r="M27" s="43">
        <v>523</v>
      </c>
      <c r="N27" s="44">
        <f t="shared" si="32"/>
        <v>2.1088709677419355</v>
      </c>
      <c r="O27" s="47">
        <v>0</v>
      </c>
      <c r="P27" s="48">
        <v>0</v>
      </c>
      <c r="Q27" s="407">
        <v>0</v>
      </c>
      <c r="R27" s="435">
        <v>0</v>
      </c>
      <c r="S27" s="446">
        <v>0</v>
      </c>
      <c r="T27" s="435">
        <v>0</v>
      </c>
      <c r="U27" s="446">
        <f t="shared" si="21"/>
        <v>0</v>
      </c>
      <c r="V27" s="435">
        <v>0</v>
      </c>
      <c r="W27" s="435">
        <v>0</v>
      </c>
      <c r="X27" s="443">
        <v>0</v>
      </c>
      <c r="Y27" s="18">
        <f t="shared" si="24"/>
        <v>2151</v>
      </c>
      <c r="Z27" s="18">
        <f t="shared" si="16"/>
        <v>8.673387096774194</v>
      </c>
      <c r="AA27" s="19">
        <f t="shared" si="16"/>
        <v>0</v>
      </c>
      <c r="AB27" s="63">
        <f t="shared" si="23"/>
        <v>0</v>
      </c>
      <c r="AC27" s="19">
        <f t="shared" si="28"/>
        <v>0</v>
      </c>
      <c r="AD27" s="20">
        <f t="shared" si="29"/>
        <v>29</v>
      </c>
      <c r="AE27" s="20">
        <f t="shared" si="30"/>
        <v>49.57142857142858</v>
      </c>
      <c r="AF27" s="64">
        <f t="shared" si="25"/>
        <v>0.29908231368186877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</row>
    <row r="28" spans="1:208" s="15" customFormat="1" ht="15" customHeight="1">
      <c r="A28" s="66" t="s">
        <v>41</v>
      </c>
      <c r="B28" s="370">
        <v>171</v>
      </c>
      <c r="C28" s="53">
        <v>5</v>
      </c>
      <c r="D28" s="38">
        <v>22</v>
      </c>
      <c r="E28" s="38">
        <f t="shared" si="26"/>
        <v>42.77272727272727</v>
      </c>
      <c r="F28" s="37">
        <v>941</v>
      </c>
      <c r="G28" s="427">
        <f t="shared" si="18"/>
        <v>5.502923976608187</v>
      </c>
      <c r="H28" s="38">
        <v>12</v>
      </c>
      <c r="I28" s="38">
        <v>3</v>
      </c>
      <c r="J28" s="38">
        <f t="shared" si="19"/>
        <v>4</v>
      </c>
      <c r="K28" s="389">
        <v>21</v>
      </c>
      <c r="L28" s="42">
        <f t="shared" si="31"/>
        <v>79.76190476190476</v>
      </c>
      <c r="M28" s="43">
        <v>1675</v>
      </c>
      <c r="N28" s="44">
        <f t="shared" si="32"/>
        <v>9.7953216374269</v>
      </c>
      <c r="O28" s="47">
        <v>14</v>
      </c>
      <c r="P28" s="48">
        <v>3</v>
      </c>
      <c r="Q28" s="407">
        <f t="shared" si="33"/>
        <v>4.666666666666667</v>
      </c>
      <c r="R28" s="445">
        <v>22</v>
      </c>
      <c r="S28" s="446">
        <f t="shared" si="27"/>
        <v>121.4090909090909</v>
      </c>
      <c r="T28" s="445">
        <v>2671</v>
      </c>
      <c r="U28" s="446">
        <f t="shared" si="21"/>
        <v>15.619883040935672</v>
      </c>
      <c r="V28" s="445">
        <v>85</v>
      </c>
      <c r="W28" s="445">
        <v>14</v>
      </c>
      <c r="X28" s="443">
        <f t="shared" si="22"/>
        <v>6.071428571428571</v>
      </c>
      <c r="Y28" s="18">
        <f t="shared" si="24"/>
        <v>5287</v>
      </c>
      <c r="Z28" s="18">
        <f t="shared" si="16"/>
        <v>30.918128654970758</v>
      </c>
      <c r="AA28" s="19">
        <f t="shared" si="16"/>
        <v>111</v>
      </c>
      <c r="AB28" s="63">
        <f t="shared" si="23"/>
        <v>0.6491228070175439</v>
      </c>
      <c r="AC28" s="19">
        <f t="shared" si="28"/>
        <v>20</v>
      </c>
      <c r="AD28" s="20">
        <f t="shared" si="29"/>
        <v>65</v>
      </c>
      <c r="AE28" s="20">
        <f t="shared" si="30"/>
        <v>81.31457431457432</v>
      </c>
      <c r="AF28" s="64">
        <f t="shared" si="25"/>
        <v>0.4756635177687809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</row>
    <row r="29" spans="1:208" s="14" customFormat="1" ht="15" customHeight="1">
      <c r="A29" s="66" t="s">
        <v>42</v>
      </c>
      <c r="B29" s="370">
        <v>237</v>
      </c>
      <c r="C29" s="53">
        <v>7</v>
      </c>
      <c r="D29" s="40">
        <v>22</v>
      </c>
      <c r="E29" s="429">
        <f t="shared" si="26"/>
        <v>41.95454545454545</v>
      </c>
      <c r="F29" s="37">
        <v>923</v>
      </c>
      <c r="G29" s="427">
        <f t="shared" si="18"/>
        <v>3.8945147679324896</v>
      </c>
      <c r="H29" s="38">
        <v>49</v>
      </c>
      <c r="I29" s="38">
        <v>20</v>
      </c>
      <c r="J29" s="429">
        <f t="shared" si="19"/>
        <v>2.45</v>
      </c>
      <c r="K29" s="505">
        <v>21</v>
      </c>
      <c r="L29" s="42">
        <v>89.28571428571429</v>
      </c>
      <c r="M29" s="43">
        <v>1875</v>
      </c>
      <c r="N29" s="388">
        <v>7.9113924050632916</v>
      </c>
      <c r="O29" s="47">
        <v>120</v>
      </c>
      <c r="P29" s="48">
        <v>23</v>
      </c>
      <c r="Q29" s="407">
        <v>5.217391304347826</v>
      </c>
      <c r="R29" s="445">
        <v>22</v>
      </c>
      <c r="S29" s="446">
        <f t="shared" si="27"/>
        <v>153.8181818181818</v>
      </c>
      <c r="T29" s="445">
        <v>3384</v>
      </c>
      <c r="U29" s="446">
        <f t="shared" si="21"/>
        <v>14.278481012658228</v>
      </c>
      <c r="V29" s="445">
        <v>157</v>
      </c>
      <c r="W29" s="445">
        <v>27</v>
      </c>
      <c r="X29" s="443">
        <f t="shared" si="22"/>
        <v>5.814814814814815</v>
      </c>
      <c r="Y29" s="18">
        <f t="shared" si="24"/>
        <v>6182</v>
      </c>
      <c r="Z29" s="18">
        <f t="shared" si="16"/>
        <v>26.084388185654007</v>
      </c>
      <c r="AA29" s="19">
        <f t="shared" si="16"/>
        <v>326</v>
      </c>
      <c r="AB29" s="63">
        <f t="shared" si="23"/>
        <v>1.3755274261603376</v>
      </c>
      <c r="AC29" s="19">
        <f t="shared" si="28"/>
        <v>70</v>
      </c>
      <c r="AD29" s="20">
        <f t="shared" si="29"/>
        <v>65</v>
      </c>
      <c r="AE29" s="20">
        <f t="shared" si="30"/>
        <v>95.01948051948052</v>
      </c>
      <c r="AF29" s="64">
        <f t="shared" si="25"/>
        <v>0.4012982797792924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</row>
    <row r="30" spans="1:208" s="11" customFormat="1" ht="15" customHeight="1">
      <c r="A30" s="66" t="s">
        <v>43</v>
      </c>
      <c r="B30" s="370">
        <v>258</v>
      </c>
      <c r="C30" s="53">
        <v>10</v>
      </c>
      <c r="D30" s="39">
        <v>22</v>
      </c>
      <c r="E30" s="429">
        <v>49</v>
      </c>
      <c r="F30" s="37">
        <v>1066</v>
      </c>
      <c r="G30" s="427">
        <f t="shared" si="18"/>
        <v>4.131782945736434</v>
      </c>
      <c r="H30" s="429">
        <v>0</v>
      </c>
      <c r="I30" s="429">
        <v>0</v>
      </c>
      <c r="J30" s="429">
        <v>0</v>
      </c>
      <c r="K30" s="505">
        <v>21</v>
      </c>
      <c r="L30" s="42">
        <v>70</v>
      </c>
      <c r="M30" s="43">
        <v>1471</v>
      </c>
      <c r="N30" s="44">
        <f>M30/B30</f>
        <v>5.7015503875969</v>
      </c>
      <c r="O30" s="47">
        <v>32</v>
      </c>
      <c r="P30" s="48">
        <v>10</v>
      </c>
      <c r="Q30" s="407">
        <f>O30/P30</f>
        <v>3.2</v>
      </c>
      <c r="R30" s="445">
        <v>22</v>
      </c>
      <c r="S30" s="446">
        <f t="shared" si="27"/>
        <v>149.54545454545453</v>
      </c>
      <c r="T30" s="445">
        <v>3290</v>
      </c>
      <c r="U30" s="446">
        <f t="shared" si="21"/>
        <v>12.751937984496124</v>
      </c>
      <c r="V30" s="445">
        <v>54</v>
      </c>
      <c r="W30" s="446">
        <v>6</v>
      </c>
      <c r="X30" s="443">
        <f t="shared" si="22"/>
        <v>9</v>
      </c>
      <c r="Y30" s="18">
        <f t="shared" si="24"/>
        <v>5827</v>
      </c>
      <c r="Z30" s="18">
        <f t="shared" si="16"/>
        <v>22.58527131782946</v>
      </c>
      <c r="AA30" s="19">
        <f t="shared" si="16"/>
        <v>86</v>
      </c>
      <c r="AB30" s="63">
        <f t="shared" si="23"/>
        <v>0.3333333333333333</v>
      </c>
      <c r="AC30" s="19">
        <f t="shared" si="28"/>
        <v>16</v>
      </c>
      <c r="AD30" s="20">
        <f t="shared" si="29"/>
        <v>65</v>
      </c>
      <c r="AE30" s="20">
        <f t="shared" si="30"/>
        <v>89.5151515151515</v>
      </c>
      <c r="AF30" s="64">
        <f t="shared" si="25"/>
        <v>0.34746571258199166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</row>
    <row r="31" spans="1:208" s="14" customFormat="1" ht="15" customHeight="1">
      <c r="A31" s="66" t="s">
        <v>44</v>
      </c>
      <c r="B31" s="370">
        <v>285</v>
      </c>
      <c r="C31" s="53">
        <v>11</v>
      </c>
      <c r="D31" s="430">
        <v>22</v>
      </c>
      <c r="E31" s="429">
        <f t="shared" si="26"/>
        <v>53.18181818181818</v>
      </c>
      <c r="F31" s="37">
        <v>1170</v>
      </c>
      <c r="G31" s="427">
        <f t="shared" si="18"/>
        <v>4.105263157894737</v>
      </c>
      <c r="H31" s="429">
        <v>3</v>
      </c>
      <c r="I31" s="429">
        <v>1</v>
      </c>
      <c r="J31" s="429">
        <f t="shared" si="19"/>
        <v>3</v>
      </c>
      <c r="K31" s="41">
        <v>21</v>
      </c>
      <c r="L31" s="42">
        <f t="shared" si="31"/>
        <v>95.04761904761905</v>
      </c>
      <c r="M31" s="43">
        <v>1996</v>
      </c>
      <c r="N31" s="44">
        <f t="shared" si="32"/>
        <v>7.003508771929824</v>
      </c>
      <c r="O31" s="47">
        <v>35</v>
      </c>
      <c r="P31" s="48">
        <v>5</v>
      </c>
      <c r="Q31" s="46">
        <f t="shared" si="33"/>
        <v>7</v>
      </c>
      <c r="R31" s="437">
        <v>22</v>
      </c>
      <c r="S31" s="446">
        <f t="shared" si="27"/>
        <v>167.54545454545453</v>
      </c>
      <c r="T31" s="437">
        <v>3686</v>
      </c>
      <c r="U31" s="446">
        <f t="shared" si="21"/>
        <v>12.933333333333334</v>
      </c>
      <c r="V31" s="437">
        <v>174</v>
      </c>
      <c r="W31" s="437">
        <v>26</v>
      </c>
      <c r="X31" s="443">
        <f t="shared" si="22"/>
        <v>6.6923076923076925</v>
      </c>
      <c r="Y31" s="18">
        <f t="shared" si="24"/>
        <v>6852</v>
      </c>
      <c r="Z31" s="18">
        <f t="shared" si="16"/>
        <v>24.042105263157893</v>
      </c>
      <c r="AA31" s="19">
        <f t="shared" si="16"/>
        <v>212</v>
      </c>
      <c r="AB31" s="63">
        <f t="shared" si="23"/>
        <v>0.743859649122807</v>
      </c>
      <c r="AC31" s="19">
        <f t="shared" si="28"/>
        <v>32</v>
      </c>
      <c r="AD31" s="20">
        <f t="shared" si="29"/>
        <v>65</v>
      </c>
      <c r="AE31" s="20">
        <f t="shared" si="30"/>
        <v>105.25829725829726</v>
      </c>
      <c r="AF31" s="64">
        <f t="shared" si="25"/>
        <v>0.3698785425101214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</row>
    <row r="32" spans="1:208" s="14" customFormat="1" ht="15" customHeight="1">
      <c r="A32" s="434" t="s">
        <v>126</v>
      </c>
      <c r="B32" s="424">
        <v>393</v>
      </c>
      <c r="C32" s="53">
        <v>13</v>
      </c>
      <c r="D32" s="430">
        <v>22</v>
      </c>
      <c r="E32" s="429">
        <f t="shared" si="26"/>
        <v>189.5</v>
      </c>
      <c r="F32" s="37">
        <v>4169</v>
      </c>
      <c r="G32" s="427">
        <f t="shared" si="18"/>
        <v>10.608142493638677</v>
      </c>
      <c r="H32" s="429">
        <v>136</v>
      </c>
      <c r="I32" s="429">
        <v>25</v>
      </c>
      <c r="J32" s="429">
        <f t="shared" si="19"/>
        <v>5.44</v>
      </c>
      <c r="K32" s="41">
        <v>21</v>
      </c>
      <c r="L32" s="42">
        <v>421</v>
      </c>
      <c r="M32" s="43">
        <v>4689</v>
      </c>
      <c r="N32" s="44">
        <f t="shared" si="32"/>
        <v>11.931297709923664</v>
      </c>
      <c r="O32" s="47">
        <v>137</v>
      </c>
      <c r="P32" s="421">
        <v>30</v>
      </c>
      <c r="Q32" s="46">
        <f t="shared" si="33"/>
        <v>4.566666666666666</v>
      </c>
      <c r="R32" s="436">
        <v>22</v>
      </c>
      <c r="S32" s="446">
        <f t="shared" si="27"/>
        <v>268.09090909090907</v>
      </c>
      <c r="T32" s="436">
        <v>5898</v>
      </c>
      <c r="U32" s="446">
        <f t="shared" si="21"/>
        <v>15.007633587786259</v>
      </c>
      <c r="V32" s="437">
        <v>259</v>
      </c>
      <c r="W32" s="437">
        <v>55</v>
      </c>
      <c r="X32" s="443">
        <f t="shared" si="22"/>
        <v>4.709090909090909</v>
      </c>
      <c r="Y32" s="18">
        <f t="shared" si="24"/>
        <v>14756</v>
      </c>
      <c r="Z32" s="18">
        <f t="shared" si="16"/>
        <v>37.5470737913486</v>
      </c>
      <c r="AA32" s="19">
        <f t="shared" si="16"/>
        <v>532</v>
      </c>
      <c r="AB32" s="63">
        <f t="shared" si="23"/>
        <v>1.3536895674300256</v>
      </c>
      <c r="AC32" s="19">
        <f t="shared" si="28"/>
        <v>110</v>
      </c>
      <c r="AD32" s="20">
        <f t="shared" si="29"/>
        <v>65</v>
      </c>
      <c r="AE32" s="20">
        <f t="shared" si="30"/>
        <v>292.8636363636363</v>
      </c>
      <c r="AF32" s="64">
        <f t="shared" si="25"/>
        <v>0.5776472890976708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</row>
    <row r="33" spans="1:32" s="99" customFormat="1" ht="15" customHeight="1">
      <c r="A33" s="94" t="s">
        <v>17</v>
      </c>
      <c r="B33" s="94">
        <f>SUM(B21:B31)</f>
        <v>2593</v>
      </c>
      <c r="C33" s="94">
        <f>SUM(C21:C31)</f>
        <v>91</v>
      </c>
      <c r="D33" s="94">
        <f>SUM(D21:D31)</f>
        <v>242</v>
      </c>
      <c r="E33" s="135">
        <f>SUM(E21:E31)</f>
        <v>684.5454545454545</v>
      </c>
      <c r="F33" s="94">
        <f>SUM(F21:F31)</f>
        <v>15048</v>
      </c>
      <c r="G33" s="80">
        <f>F33/B33</f>
        <v>5.803316621673737</v>
      </c>
      <c r="H33" s="95">
        <f>SUM(H21:H31)</f>
        <v>135</v>
      </c>
      <c r="I33" s="95">
        <f>SUM(I21:I31)</f>
        <v>36</v>
      </c>
      <c r="J33" s="82">
        <f>H33/I33</f>
        <v>3.75</v>
      </c>
      <c r="K33" s="81">
        <f>SUM(K21:K31)</f>
        <v>216</v>
      </c>
      <c r="L33" s="81">
        <f>SUM(L21:L31)</f>
        <v>1020.947619047619</v>
      </c>
      <c r="M33" s="81">
        <f>SUM(M21:M31)</f>
        <v>20299</v>
      </c>
      <c r="N33" s="96">
        <f>M33/B33</f>
        <v>7.828384111068261</v>
      </c>
      <c r="O33" s="95">
        <f>SUM(O21:O31)</f>
        <v>733</v>
      </c>
      <c r="P33" s="95">
        <f>SUM(P21:P31)</f>
        <v>136</v>
      </c>
      <c r="Q33" s="97">
        <f>O33/P33</f>
        <v>5.389705882352941</v>
      </c>
      <c r="R33" s="81">
        <f>SUM(R21:R31)</f>
        <v>220</v>
      </c>
      <c r="S33" s="81">
        <f>SUM(S21:S31)</f>
        <v>1529.181818181818</v>
      </c>
      <c r="T33" s="81">
        <f>SUM(T21:T31)</f>
        <v>33642</v>
      </c>
      <c r="U33" s="98">
        <f>T33/B33</f>
        <v>12.974161203239492</v>
      </c>
      <c r="V33" s="98">
        <f>SUM(V21:V31)</f>
        <v>1269</v>
      </c>
      <c r="W33" s="98">
        <f>SUM(W21:W31)</f>
        <v>219</v>
      </c>
      <c r="X33" s="98">
        <f>V33/W33</f>
        <v>5.794520547945205</v>
      </c>
      <c r="Y33" s="87">
        <f>F33+M33+T33</f>
        <v>68989</v>
      </c>
      <c r="Z33" s="87">
        <f>Y33/B33</f>
        <v>26.605861935981487</v>
      </c>
      <c r="AA33" s="89">
        <f>H33+O33+V33</f>
        <v>2137</v>
      </c>
      <c r="AB33" s="90">
        <f>AA33/B33</f>
        <v>0.8241419205553413</v>
      </c>
      <c r="AC33" s="89">
        <f>I33+P33+W33</f>
        <v>391</v>
      </c>
      <c r="AD33" s="91">
        <f>SUM(AD21:AD31)/11</f>
        <v>61.63636363636363</v>
      </c>
      <c r="AE33" s="91">
        <f>(E33+L33+S33)/3</f>
        <v>1078.2249639249637</v>
      </c>
      <c r="AF33" s="92">
        <f t="shared" si="25"/>
        <v>0.4316585269849504</v>
      </c>
    </row>
    <row r="34" spans="1:32" s="114" customFormat="1" ht="24.75" customHeight="1">
      <c r="A34" s="100" t="s">
        <v>11</v>
      </c>
      <c r="B34" s="101">
        <f>B20+B33</f>
        <v>4024</v>
      </c>
      <c r="C34" s="101">
        <f>C20+C33</f>
        <v>155</v>
      </c>
      <c r="D34" s="101"/>
      <c r="E34" s="106">
        <f>E20+E33</f>
        <v>1051.525592055004</v>
      </c>
      <c r="F34" s="101"/>
      <c r="G34" s="102">
        <f>F34/B34</f>
        <v>0</v>
      </c>
      <c r="H34" s="103"/>
      <c r="I34" s="103">
        <f>SUM(I20,I33)</f>
        <v>91</v>
      </c>
      <c r="J34" s="104">
        <f>H34/I34</f>
        <v>0</v>
      </c>
      <c r="K34" s="105">
        <f>SUM(K20,K33)</f>
        <v>551</v>
      </c>
      <c r="L34" s="105">
        <f>SUM(L20,L33)</f>
        <v>1523.001963241437</v>
      </c>
      <c r="M34" s="105">
        <f>SUM(M20,M33)</f>
        <v>30392</v>
      </c>
      <c r="N34" s="106">
        <f>M34/B34</f>
        <v>7.5526838966202785</v>
      </c>
      <c r="O34" s="107">
        <f>SUM(O20,O33)</f>
        <v>1290</v>
      </c>
      <c r="P34" s="107">
        <f>SUM(P20,P33)</f>
        <v>211</v>
      </c>
      <c r="Q34" s="106">
        <f>O34/P34</f>
        <v>6.113744075829384</v>
      </c>
      <c r="R34" s="105">
        <f>SUM(R20,R33)</f>
        <v>582</v>
      </c>
      <c r="S34" s="105">
        <f>SUM(S20,S33)</f>
        <v>2391.505328005328</v>
      </c>
      <c r="T34" s="105">
        <f>SUM(T20,T33)</f>
        <v>52099</v>
      </c>
      <c r="U34" s="108">
        <f>T34/B34</f>
        <v>12.947067594433399</v>
      </c>
      <c r="V34" s="105">
        <f>SUM(V20,V33)</f>
        <v>2535</v>
      </c>
      <c r="W34" s="105">
        <f>SUM(W20,W33)</f>
        <v>397</v>
      </c>
      <c r="X34" s="105">
        <f>V34/W34</f>
        <v>6.385390428211587</v>
      </c>
      <c r="Y34" s="109">
        <f t="shared" si="24"/>
        <v>82491</v>
      </c>
      <c r="Z34" s="109">
        <f>Y34/B34</f>
        <v>20.49975149105368</v>
      </c>
      <c r="AA34" s="110">
        <f>H34+O34+V34</f>
        <v>3825</v>
      </c>
      <c r="AB34" s="111">
        <f>AA34/B34</f>
        <v>0.9505467196819085</v>
      </c>
      <c r="AC34" s="110">
        <f>I34+P34+W34</f>
        <v>699</v>
      </c>
      <c r="AD34" s="112">
        <f>SUM(AD20,AD33)/2</f>
        <v>62.75568181818181</v>
      </c>
      <c r="AE34" s="112">
        <f>(E34+L34+S34)/3</f>
        <v>1655.3442944339229</v>
      </c>
      <c r="AF34" s="113">
        <f>Z34/AD34</f>
        <v>0.3266596887664507</v>
      </c>
    </row>
    <row r="35" spans="4:120" ht="15"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</row>
    <row r="36" spans="4:120" ht="15"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</row>
    <row r="37" spans="4:120" ht="15"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</row>
    <row r="38" spans="4:120" ht="15"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</row>
    <row r="39" spans="4:120" ht="15"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4:60" ht="15"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9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4:60" ht="15"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4:60" ht="15"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4:60" ht="15"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4:60" ht="15"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4:32" ht="15"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9"/>
      <c r="AE45" s="12"/>
      <c r="AF45" s="12"/>
    </row>
    <row r="46" spans="4:32" ht="15"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/>
      <c r="AE46" s="12"/>
      <c r="AF46" s="12"/>
    </row>
    <row r="47" spans="4:32" ht="15"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9"/>
      <c r="AE47" s="12"/>
      <c r="AF47" s="12"/>
    </row>
    <row r="48" spans="4:32" ht="15"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12"/>
      <c r="AF48" s="12"/>
    </row>
    <row r="49" spans="4:32" ht="15"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9"/>
      <c r="AE49" s="12"/>
      <c r="AF49" s="12"/>
    </row>
    <row r="50" spans="4:32" ht="15"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9"/>
      <c r="AE50" s="12"/>
      <c r="AF50" s="12"/>
    </row>
    <row r="51" spans="4:32" ht="15"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9"/>
      <c r="AE51" s="12"/>
      <c r="AF51" s="12"/>
    </row>
    <row r="52" spans="4:32" ht="15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9"/>
      <c r="AE52" s="12"/>
      <c r="AF52" s="12"/>
    </row>
    <row r="53" spans="4:32" ht="15"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9"/>
      <c r="AE53" s="12"/>
      <c r="AF53" s="12"/>
    </row>
    <row r="54" spans="4:32" ht="15"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9"/>
      <c r="AE54" s="12"/>
      <c r="AF54" s="12"/>
    </row>
    <row r="55" spans="4:32" ht="15"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9"/>
      <c r="AE55" s="12"/>
      <c r="AF55" s="12"/>
    </row>
    <row r="56" spans="4:32" ht="15"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9"/>
      <c r="AE56" s="12"/>
      <c r="AF56" s="12"/>
    </row>
    <row r="57" spans="4:32" ht="15"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9"/>
      <c r="AE57" s="12"/>
      <c r="AF57" s="12"/>
    </row>
    <row r="58" spans="4:32" ht="15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/>
      <c r="AE58" s="12"/>
      <c r="AF58" s="12"/>
    </row>
    <row r="59" spans="4:32" ht="15"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9"/>
      <c r="AE59" s="12"/>
      <c r="AF59" s="12"/>
    </row>
    <row r="60" spans="4:32" ht="15"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9"/>
      <c r="AE60" s="12"/>
      <c r="AF60" s="12"/>
    </row>
    <row r="61" spans="4:32" ht="15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9"/>
      <c r="AE61" s="12"/>
      <c r="AF61" s="12"/>
    </row>
    <row r="62" spans="4:32" ht="15"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9"/>
      <c r="AE62" s="12"/>
      <c r="AF62" s="12"/>
    </row>
    <row r="63" spans="4:32" ht="15"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9"/>
      <c r="AE63" s="12"/>
      <c r="AF63" s="12"/>
    </row>
    <row r="64" spans="4:32" ht="15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9"/>
      <c r="AE64" s="12"/>
      <c r="AF64" s="12"/>
    </row>
    <row r="65" spans="4:32" ht="15"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/>
      <c r="AE65" s="12"/>
      <c r="AF65" s="12"/>
    </row>
    <row r="66" spans="4:32" ht="15"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9"/>
      <c r="AE66" s="12"/>
      <c r="AF66" s="12"/>
    </row>
    <row r="67" spans="4:32" ht="15"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9"/>
      <c r="AE67" s="12"/>
      <c r="AF67" s="12"/>
    </row>
    <row r="68" spans="4:32" ht="15"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9"/>
      <c r="AE68" s="12"/>
      <c r="AF68" s="12"/>
    </row>
    <row r="69" spans="4:32" ht="15"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9"/>
      <c r="AE69" s="12"/>
      <c r="AF69" s="12"/>
    </row>
    <row r="70" spans="4:32" ht="15"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9"/>
      <c r="AE70" s="12"/>
      <c r="AF70" s="12"/>
    </row>
    <row r="71" spans="4:32" ht="15"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9"/>
      <c r="AE71" s="12"/>
      <c r="AF71" s="12"/>
    </row>
    <row r="72" spans="4:32" ht="15"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9"/>
      <c r="AE72" s="12"/>
      <c r="AF72" s="12"/>
    </row>
    <row r="73" spans="4:32" ht="1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9"/>
      <c r="AE73" s="12"/>
      <c r="AF73" s="12"/>
    </row>
    <row r="74" spans="4:32" ht="1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9"/>
      <c r="AE74" s="12"/>
      <c r="AF74" s="12"/>
    </row>
    <row r="75" spans="4:32" ht="15"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9"/>
      <c r="AE75" s="12"/>
      <c r="AF75" s="12"/>
    </row>
    <row r="76" spans="4:32" ht="15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9"/>
      <c r="AE76" s="12"/>
      <c r="AF76" s="12"/>
    </row>
    <row r="77" spans="4:32" ht="1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9"/>
      <c r="AE77" s="12"/>
      <c r="AF77" s="12"/>
    </row>
    <row r="78" spans="4:32" ht="1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9"/>
      <c r="AE78" s="12"/>
      <c r="AF78" s="12"/>
    </row>
    <row r="79" spans="4:32" ht="15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9"/>
      <c r="AE79" s="12"/>
      <c r="AF79" s="12"/>
    </row>
    <row r="80" spans="4:32" ht="15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9"/>
      <c r="AE80" s="12"/>
      <c r="AF80" s="12"/>
    </row>
    <row r="81" spans="4:32" ht="15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9"/>
      <c r="AE81" s="12"/>
      <c r="AF81" s="12"/>
    </row>
    <row r="82" spans="4:32" ht="15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9"/>
      <c r="AE82" s="12"/>
      <c r="AF82" s="12"/>
    </row>
    <row r="83" spans="4:32" ht="15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9"/>
      <c r="AE83" s="12"/>
      <c r="AF83" s="12"/>
    </row>
    <row r="84" spans="4:32" ht="15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9"/>
      <c r="AE84" s="12"/>
      <c r="AF84" s="12"/>
    </row>
    <row r="85" spans="4:32" ht="15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9"/>
      <c r="AE85" s="12"/>
      <c r="AF85" s="12"/>
    </row>
    <row r="86" spans="4:32" ht="15"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9"/>
      <c r="AE86" s="12"/>
      <c r="AF86" s="12"/>
    </row>
    <row r="87" spans="4:32" ht="15"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9"/>
      <c r="AE87" s="12"/>
      <c r="AF87" s="12"/>
    </row>
    <row r="88" spans="4:32" ht="15"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9"/>
      <c r="AE88" s="12"/>
      <c r="AF88" s="12"/>
    </row>
    <row r="89" spans="4:32" ht="15"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9"/>
      <c r="AE89" s="12"/>
      <c r="AF89" s="12"/>
    </row>
    <row r="90" spans="4:32" ht="15"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9"/>
      <c r="AE90" s="12"/>
      <c r="AF90" s="12"/>
    </row>
    <row r="91" spans="4:32" ht="15"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9"/>
      <c r="AE91" s="12"/>
      <c r="AF91" s="12"/>
    </row>
    <row r="92" spans="4:32" ht="15"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9"/>
      <c r="AE92" s="12"/>
      <c r="AF92" s="12"/>
    </row>
    <row r="93" spans="4:32" ht="15"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9"/>
      <c r="AE93" s="12"/>
      <c r="AF93" s="12"/>
    </row>
    <row r="94" spans="4:32" ht="15"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9"/>
      <c r="AE94" s="12"/>
      <c r="AF94" s="12"/>
    </row>
    <row r="95" spans="4:32" ht="15"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9"/>
      <c r="AE95" s="12"/>
      <c r="AF95" s="12"/>
    </row>
    <row r="96" spans="4:32" ht="15"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9"/>
      <c r="AE96" s="12"/>
      <c r="AF96" s="12"/>
    </row>
    <row r="97" spans="4:32" ht="15"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9"/>
      <c r="AE97" s="12"/>
      <c r="AF97" s="12"/>
    </row>
    <row r="98" spans="4:32" ht="15"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9"/>
      <c r="AE98" s="12"/>
      <c r="AF98" s="12"/>
    </row>
    <row r="99" spans="4:32" ht="15"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9"/>
      <c r="AE99" s="12"/>
      <c r="AF99" s="12"/>
    </row>
    <row r="100" spans="4:32" ht="15"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9"/>
      <c r="AE100" s="12"/>
      <c r="AF100" s="12"/>
    </row>
    <row r="101" spans="4:32" ht="15"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9"/>
      <c r="AE101" s="12"/>
      <c r="AF101" s="12"/>
    </row>
    <row r="102" spans="4:32" ht="15"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9"/>
      <c r="AE102" s="12"/>
      <c r="AF102" s="12"/>
    </row>
    <row r="103" spans="4:32" ht="15"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9"/>
      <c r="AE103" s="12"/>
      <c r="AF103" s="12"/>
    </row>
    <row r="104" spans="4:32" ht="15"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9"/>
      <c r="AE104" s="12"/>
      <c r="AF104" s="12"/>
    </row>
    <row r="105" spans="4:32" ht="15"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9"/>
      <c r="AE105" s="12"/>
      <c r="AF105" s="12"/>
    </row>
    <row r="106" spans="4:32" ht="15"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9"/>
      <c r="AE106" s="12"/>
      <c r="AF106" s="12"/>
    </row>
    <row r="107" spans="4:32" ht="15"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9"/>
      <c r="AE107" s="12"/>
      <c r="AF107" s="12"/>
    </row>
    <row r="108" spans="4:32" ht="15"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9"/>
      <c r="AE108" s="12"/>
      <c r="AF108" s="12"/>
    </row>
    <row r="109" spans="4:32" ht="15"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2"/>
      <c r="AE109" s="12"/>
      <c r="AF109" s="12"/>
    </row>
    <row r="110" spans="4:32" ht="15"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2"/>
      <c r="AE110" s="12"/>
      <c r="AF110" s="12"/>
    </row>
    <row r="111" spans="4:32" ht="15"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12"/>
      <c r="AE111" s="12"/>
      <c r="AF111" s="12"/>
    </row>
    <row r="112" spans="4:32" ht="15"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12"/>
      <c r="AE112" s="12"/>
      <c r="AF112" s="12"/>
    </row>
    <row r="113" spans="4:32" ht="15"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12"/>
      <c r="AE113" s="12"/>
      <c r="AF113" s="12"/>
    </row>
    <row r="114" spans="4:32" ht="15"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12"/>
      <c r="AE114" s="12"/>
      <c r="AF114" s="12"/>
    </row>
    <row r="115" spans="4:32" ht="15"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12"/>
      <c r="AE115" s="12"/>
      <c r="AF115" s="12"/>
    </row>
    <row r="116" spans="4:32" ht="15"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12"/>
      <c r="AE116" s="12"/>
      <c r="AF116" s="12"/>
    </row>
    <row r="117" spans="4:32" ht="15"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12"/>
      <c r="AE117" s="12"/>
      <c r="AF117" s="12"/>
    </row>
    <row r="118" spans="4:32" ht="15"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2"/>
      <c r="AE118" s="12"/>
      <c r="AF118" s="12"/>
    </row>
    <row r="119" spans="4:32" ht="15"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12"/>
      <c r="AE119" s="12"/>
      <c r="AF119" s="12"/>
    </row>
    <row r="120" spans="4:32" ht="15"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12"/>
      <c r="AE120" s="12"/>
      <c r="AF120" s="12"/>
    </row>
    <row r="121" spans="4:32" ht="15"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12"/>
      <c r="AE121" s="12"/>
      <c r="AF121" s="12"/>
    </row>
    <row r="122" spans="4:32" ht="15"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12"/>
      <c r="AE122" s="12"/>
      <c r="AF122" s="12"/>
    </row>
    <row r="123" spans="4:32" ht="15"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12"/>
      <c r="AE123" s="12"/>
      <c r="AF123" s="12"/>
    </row>
    <row r="124" spans="4:32" ht="15"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12"/>
      <c r="AE124" s="12"/>
      <c r="AF124" s="12"/>
    </row>
    <row r="125" spans="4:32" ht="15"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12"/>
      <c r="AE125" s="12"/>
      <c r="AF125" s="12"/>
    </row>
    <row r="126" spans="4:32" ht="15"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2"/>
      <c r="AE126" s="12"/>
      <c r="AF126" s="12"/>
    </row>
    <row r="127" spans="4:32" ht="15"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2"/>
      <c r="AE127" s="12"/>
      <c r="AF127" s="12"/>
    </row>
    <row r="128" spans="4:32" ht="15"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12"/>
      <c r="AE128" s="12"/>
      <c r="AF128" s="12"/>
    </row>
    <row r="129" spans="4:32" ht="15"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12"/>
      <c r="AE129" s="12"/>
      <c r="AF129" s="12"/>
    </row>
    <row r="130" spans="4:32" ht="15"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12"/>
      <c r="AE130" s="12"/>
      <c r="AF130" s="12"/>
    </row>
    <row r="131" spans="4:32" ht="15"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12"/>
      <c r="AE131" s="12"/>
      <c r="AF131" s="12"/>
    </row>
    <row r="132" spans="4:32" ht="15"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12"/>
      <c r="AE132" s="12"/>
      <c r="AF132" s="12"/>
    </row>
    <row r="133" spans="4:32" ht="15"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12"/>
      <c r="AE133" s="12"/>
      <c r="AF133" s="12"/>
    </row>
    <row r="134" spans="4:32" ht="15"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12"/>
      <c r="AE134" s="12"/>
      <c r="AF134" s="12"/>
    </row>
    <row r="135" spans="4:32" ht="15"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2"/>
      <c r="AE135" s="12"/>
      <c r="AF135" s="12"/>
    </row>
    <row r="136" spans="4:32" ht="15"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2"/>
      <c r="AE136" s="12"/>
      <c r="AF136" s="12"/>
    </row>
    <row r="137" spans="4:32" ht="15"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12"/>
      <c r="AE137" s="12"/>
      <c r="AF137" s="12"/>
    </row>
    <row r="138" spans="4:32" ht="15"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12"/>
      <c r="AE138" s="12"/>
      <c r="AF138" s="12"/>
    </row>
    <row r="139" spans="4:32" ht="15"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12"/>
      <c r="AE139" s="12"/>
      <c r="AF139" s="12"/>
    </row>
    <row r="140" spans="4:32" ht="15"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12"/>
      <c r="AE140" s="12"/>
      <c r="AF140" s="12"/>
    </row>
    <row r="141" spans="4:32" ht="15"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12"/>
      <c r="AE141" s="12"/>
      <c r="AF141" s="12"/>
    </row>
    <row r="142" spans="4:32" ht="15"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12"/>
      <c r="AE142" s="12"/>
      <c r="AF142" s="12"/>
    </row>
    <row r="143" spans="4:32" ht="15"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12"/>
      <c r="AE143" s="12"/>
      <c r="AF143" s="12"/>
    </row>
    <row r="144" spans="4:32" ht="15"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2"/>
      <c r="AE144" s="12"/>
      <c r="AF144" s="12"/>
    </row>
    <row r="145" spans="4:32" ht="15"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12"/>
      <c r="AE145" s="12"/>
      <c r="AF145" s="12"/>
    </row>
    <row r="146" spans="4:32" ht="15"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2"/>
      <c r="AE146" s="12"/>
      <c r="AF146" s="12"/>
    </row>
    <row r="147" spans="4:32" ht="15"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2"/>
      <c r="AE147" s="12"/>
      <c r="AF147" s="12"/>
    </row>
    <row r="148" spans="4:32" ht="15"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12"/>
      <c r="AE148" s="12"/>
      <c r="AF148" s="12"/>
    </row>
    <row r="149" spans="4:32" ht="15"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12"/>
      <c r="AE149" s="12"/>
      <c r="AF149" s="12"/>
    </row>
    <row r="150" spans="4:32" ht="15"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12"/>
      <c r="AE150" s="12"/>
      <c r="AF150" s="12"/>
    </row>
    <row r="151" spans="4:32" ht="15"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12"/>
      <c r="AE151" s="12"/>
      <c r="AF151" s="12"/>
    </row>
    <row r="152" spans="4:32" ht="15"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12"/>
      <c r="AE152" s="12"/>
      <c r="AF152" s="12"/>
    </row>
    <row r="153" spans="4:32" ht="15"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12"/>
      <c r="AE153" s="12"/>
      <c r="AF153" s="12"/>
    </row>
    <row r="154" spans="4:32" ht="15"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12"/>
      <c r="AE154" s="12"/>
      <c r="AF154" s="12"/>
    </row>
    <row r="155" spans="4:32" ht="15"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2"/>
      <c r="AE155" s="12"/>
      <c r="AF155" s="12"/>
    </row>
    <row r="156" spans="4:32" ht="15"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2"/>
      <c r="AE156" s="12"/>
      <c r="AF156" s="12"/>
    </row>
    <row r="157" spans="4:32" ht="15"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12"/>
      <c r="AE157" s="12"/>
      <c r="AF157" s="12"/>
    </row>
    <row r="158" spans="4:32" ht="15"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12"/>
      <c r="AE158" s="12"/>
      <c r="AF158" s="12"/>
    </row>
    <row r="159" spans="4:32" ht="15"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12"/>
      <c r="AE159" s="12"/>
      <c r="AF159" s="12"/>
    </row>
    <row r="160" spans="4:32" ht="15"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12"/>
      <c r="AE160" s="12"/>
      <c r="AF160" s="12"/>
    </row>
    <row r="161" spans="4:32" ht="15"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12"/>
      <c r="AE161" s="12"/>
      <c r="AF161" s="12"/>
    </row>
    <row r="162" spans="4:32" ht="15"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12"/>
      <c r="AE162" s="12"/>
      <c r="AF162" s="12"/>
    </row>
    <row r="163" spans="4:32" ht="15"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12"/>
      <c r="AE163" s="12"/>
      <c r="AF163" s="12"/>
    </row>
    <row r="164" spans="4:32" ht="15"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2"/>
      <c r="AE164" s="12"/>
      <c r="AF164" s="12"/>
    </row>
    <row r="165" spans="4:32" ht="15"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12"/>
      <c r="AE165" s="12"/>
      <c r="AF165" s="12"/>
    </row>
    <row r="166" spans="4:32" ht="15"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2"/>
      <c r="AE166" s="12"/>
      <c r="AF166" s="12"/>
    </row>
    <row r="167" spans="4:32" ht="15"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2"/>
      <c r="AE167" s="12"/>
      <c r="AF167" s="12"/>
    </row>
    <row r="168" spans="4:32" ht="15"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12"/>
      <c r="AE168" s="12"/>
      <c r="AF168" s="12"/>
    </row>
    <row r="169" spans="4:32" ht="15"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12"/>
      <c r="AE169" s="12"/>
      <c r="AF169" s="12"/>
    </row>
    <row r="170" spans="4:32" ht="15"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12"/>
      <c r="AE170" s="12"/>
      <c r="AF170" s="12"/>
    </row>
    <row r="171" spans="4:32" ht="15"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12"/>
      <c r="AE171" s="12"/>
      <c r="AF171" s="12"/>
    </row>
    <row r="172" spans="4:32" ht="15"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12"/>
      <c r="AE172" s="12"/>
      <c r="AF172" s="12"/>
    </row>
    <row r="173" spans="4:32" ht="15"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12"/>
      <c r="AE173" s="12"/>
      <c r="AF173" s="12"/>
    </row>
    <row r="174" spans="4:32" ht="15"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12"/>
      <c r="AE174" s="12"/>
      <c r="AF174" s="12"/>
    </row>
    <row r="175" spans="4:32" ht="15"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2"/>
      <c r="AE175" s="12"/>
      <c r="AF175" s="12"/>
    </row>
    <row r="176" spans="4:32" ht="15"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12"/>
      <c r="AE176" s="12"/>
      <c r="AF176" s="12"/>
    </row>
    <row r="177" spans="4:32" ht="15"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2"/>
      <c r="AE177" s="12"/>
      <c r="AF177" s="12"/>
    </row>
    <row r="178" spans="4:32" ht="15"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2"/>
      <c r="AE178" s="12"/>
      <c r="AF178" s="12"/>
    </row>
    <row r="179" spans="4:32" ht="15"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12"/>
      <c r="AE179" s="12"/>
      <c r="AF179" s="12"/>
    </row>
    <row r="180" spans="4:32" ht="1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12"/>
      <c r="AE180" s="12"/>
      <c r="AF180" s="12"/>
    </row>
    <row r="181" spans="4:32" ht="15"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12"/>
      <c r="AE181" s="12"/>
      <c r="AF181" s="12"/>
    </row>
    <row r="182" spans="4:32" ht="15"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12"/>
      <c r="AE182" s="12"/>
      <c r="AF182" s="12"/>
    </row>
    <row r="183" spans="4:32" ht="15"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12"/>
      <c r="AE183" s="12"/>
      <c r="AF183" s="12"/>
    </row>
    <row r="184" spans="4:32" ht="15"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12"/>
      <c r="AE184" s="12"/>
      <c r="AF184" s="12"/>
    </row>
    <row r="185" spans="4:32" ht="15"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12"/>
      <c r="AE185" s="12"/>
      <c r="AF185" s="12"/>
    </row>
    <row r="186" spans="4:32" ht="15"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12"/>
      <c r="AE186" s="12"/>
      <c r="AF186" s="12"/>
    </row>
    <row r="187" spans="4:32" ht="15"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12"/>
      <c r="AE187" s="12"/>
      <c r="AF187" s="12"/>
    </row>
    <row r="188" spans="4:32" ht="1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12"/>
      <c r="AE188" s="12"/>
      <c r="AF188" s="12"/>
    </row>
    <row r="189" spans="4:32" ht="15"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12"/>
      <c r="AE189" s="12"/>
      <c r="AF189" s="12"/>
    </row>
    <row r="190" spans="4:32" ht="15"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12"/>
      <c r="AE190" s="12"/>
      <c r="AF190" s="12"/>
    </row>
    <row r="191" spans="4:32" ht="15"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12"/>
      <c r="AE191" s="12"/>
      <c r="AF191" s="12"/>
    </row>
    <row r="192" spans="4:32" ht="15"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12"/>
      <c r="AE192" s="12"/>
      <c r="AF192" s="12"/>
    </row>
    <row r="193" spans="4:32" ht="15"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12"/>
      <c r="AE193" s="12"/>
      <c r="AF193" s="12"/>
    </row>
    <row r="194" spans="4:32" ht="15"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12"/>
      <c r="AE194" s="12"/>
      <c r="AF194" s="12"/>
    </row>
    <row r="195" spans="4:32" ht="15"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12"/>
      <c r="AE195" s="12"/>
      <c r="AF195" s="12"/>
    </row>
    <row r="196" spans="4:32" ht="15"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2"/>
      <c r="AE196" s="12"/>
      <c r="AF196" s="12"/>
    </row>
    <row r="197" spans="4:32" ht="15"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12"/>
      <c r="AE197" s="12"/>
      <c r="AF197" s="12"/>
    </row>
    <row r="198" spans="4:32" ht="15"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12"/>
      <c r="AE198" s="12"/>
      <c r="AF198" s="12"/>
    </row>
    <row r="199" spans="4:32" ht="15"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12"/>
      <c r="AE199" s="12"/>
      <c r="AF199" s="12"/>
    </row>
    <row r="200" spans="4:32" ht="15"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12"/>
      <c r="AE200" s="12"/>
      <c r="AF200" s="12"/>
    </row>
    <row r="201" spans="4:32" ht="15"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12"/>
      <c r="AE201" s="12"/>
      <c r="AF201" s="12"/>
    </row>
    <row r="202" spans="4:32" ht="15"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12"/>
      <c r="AE202" s="12"/>
      <c r="AF202" s="12"/>
    </row>
    <row r="203" spans="4:32" ht="15"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12"/>
      <c r="AE203" s="12"/>
      <c r="AF203" s="12"/>
    </row>
    <row r="204" spans="4:32" ht="15"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12"/>
      <c r="AE204" s="12"/>
      <c r="AF204" s="12"/>
    </row>
    <row r="205" spans="4:32" ht="15"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12"/>
      <c r="AE205" s="12"/>
      <c r="AF205" s="12"/>
    </row>
    <row r="206" spans="4:32" ht="15"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12"/>
      <c r="AE206" s="12"/>
      <c r="AF206" s="12"/>
    </row>
    <row r="207" spans="4:32" ht="15"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12"/>
      <c r="AE207" s="12"/>
      <c r="AF207" s="12"/>
    </row>
    <row r="208" spans="4:32" ht="15"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12"/>
      <c r="AE208" s="12"/>
      <c r="AF208" s="12"/>
    </row>
    <row r="209" spans="4:32" ht="15"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12"/>
      <c r="AE209" s="12"/>
      <c r="AF209" s="12"/>
    </row>
    <row r="210" spans="4:32" ht="15"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12"/>
      <c r="AE210" s="12"/>
      <c r="AF210" s="12"/>
    </row>
    <row r="211" spans="4:32" ht="15"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12"/>
      <c r="AE211" s="12"/>
      <c r="AF211" s="12"/>
    </row>
    <row r="212" spans="4:32" ht="15"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12"/>
      <c r="AE212" s="12"/>
      <c r="AF212" s="12"/>
    </row>
    <row r="213" spans="4:32" ht="15"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12"/>
      <c r="AE213" s="12"/>
      <c r="AF213" s="12"/>
    </row>
    <row r="214" spans="4:32" ht="15"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12"/>
      <c r="AE214" s="12"/>
      <c r="AF214" s="12"/>
    </row>
    <row r="215" spans="4:32" ht="15"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12"/>
      <c r="AE215" s="12"/>
      <c r="AF215" s="12"/>
    </row>
    <row r="216" spans="4:32" ht="15"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12"/>
      <c r="AE216" s="12"/>
      <c r="AF216" s="12"/>
    </row>
    <row r="217" spans="4:32" ht="15"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12"/>
      <c r="AE217" s="12"/>
      <c r="AF217" s="12"/>
    </row>
    <row r="218" spans="4:32" ht="15"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12"/>
      <c r="AE218" s="12"/>
      <c r="AF218" s="12"/>
    </row>
    <row r="219" spans="4:32" ht="15"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12"/>
      <c r="AE219" s="12"/>
      <c r="AF219" s="12"/>
    </row>
    <row r="220" spans="4:32" ht="15"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12"/>
      <c r="AE220" s="12"/>
      <c r="AF220" s="12"/>
    </row>
    <row r="221" spans="4:32" ht="15"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12"/>
      <c r="AE221" s="12"/>
      <c r="AF221" s="12"/>
    </row>
    <row r="222" spans="4:32" ht="15"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12"/>
      <c r="AE222" s="12"/>
      <c r="AF222" s="12"/>
    </row>
    <row r="223" spans="4:32" ht="15"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12"/>
      <c r="AE223" s="12"/>
      <c r="AF223" s="12"/>
    </row>
    <row r="224" spans="4:32" ht="15"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12"/>
      <c r="AE224" s="12"/>
      <c r="AF224" s="12"/>
    </row>
    <row r="225" spans="4:32" ht="15"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12"/>
      <c r="AE225" s="12"/>
      <c r="AF225" s="12"/>
    </row>
    <row r="226" spans="4:32" ht="15"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12"/>
      <c r="AE226" s="12"/>
      <c r="AF226" s="12"/>
    </row>
    <row r="227" spans="4:32" ht="15"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12"/>
      <c r="AE227" s="12"/>
      <c r="AF227" s="12"/>
    </row>
    <row r="228" spans="4:32" ht="15"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12"/>
      <c r="AE228" s="12"/>
      <c r="AF228" s="12"/>
    </row>
    <row r="229" spans="4:32" ht="15"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12"/>
      <c r="AE229" s="12"/>
      <c r="AF229" s="12"/>
    </row>
    <row r="230" spans="4:32" ht="15"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12"/>
      <c r="AE230" s="12"/>
      <c r="AF230" s="12"/>
    </row>
    <row r="231" spans="4:32" ht="15"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12"/>
      <c r="AE231" s="12"/>
      <c r="AF231" s="12"/>
    </row>
    <row r="232" spans="4:32" ht="15"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12"/>
      <c r="AE232" s="12"/>
      <c r="AF232" s="12"/>
    </row>
    <row r="233" spans="4:32" ht="15"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12"/>
      <c r="AE233" s="12"/>
      <c r="AF233" s="12"/>
    </row>
    <row r="234" spans="4:32" ht="15"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12"/>
      <c r="AE234" s="12"/>
      <c r="AF234" s="12"/>
    </row>
    <row r="235" spans="4:32" ht="15"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12"/>
      <c r="AE235" s="12"/>
      <c r="AF235" s="12"/>
    </row>
    <row r="236" spans="4:32" ht="15"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12"/>
      <c r="AE236" s="12"/>
      <c r="AF236" s="12"/>
    </row>
    <row r="237" spans="4:32" ht="15"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12"/>
      <c r="AE237" s="12"/>
      <c r="AF237" s="12"/>
    </row>
    <row r="238" spans="4:32" ht="15"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12"/>
      <c r="AE238" s="12"/>
      <c r="AF238" s="12"/>
    </row>
    <row r="239" spans="4:32" ht="15"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12"/>
      <c r="AE239" s="12"/>
      <c r="AF239" s="12"/>
    </row>
    <row r="240" spans="4:32" ht="15"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12"/>
      <c r="AE240" s="12"/>
      <c r="AF240" s="12"/>
    </row>
    <row r="241" spans="4:32" ht="15"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12"/>
      <c r="AE241" s="12"/>
      <c r="AF241" s="12"/>
    </row>
    <row r="242" spans="4:32" ht="15"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12"/>
      <c r="AE242" s="12"/>
      <c r="AF242" s="12"/>
    </row>
    <row r="243" spans="4:32" ht="15"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12"/>
      <c r="AE243" s="12"/>
      <c r="AF243" s="12"/>
    </row>
    <row r="244" spans="4:32" ht="15"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12"/>
      <c r="AE244" s="12"/>
      <c r="AF244" s="12"/>
    </row>
    <row r="245" spans="4:32" ht="15"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12"/>
      <c r="AE245" s="12"/>
      <c r="AF245" s="12"/>
    </row>
    <row r="246" spans="4:32" ht="15"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12"/>
      <c r="AE246" s="12"/>
      <c r="AF246" s="12"/>
    </row>
    <row r="247" spans="4:32" ht="15"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12"/>
      <c r="AE247" s="12"/>
      <c r="AF247" s="12"/>
    </row>
    <row r="248" spans="4:32" ht="15"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12"/>
      <c r="AE248" s="12"/>
      <c r="AF248" s="12"/>
    </row>
    <row r="249" spans="4:32" ht="15"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12"/>
      <c r="AE249" s="12"/>
      <c r="AF249" s="12"/>
    </row>
    <row r="250" spans="4:32" ht="15"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12"/>
      <c r="AE250" s="12"/>
      <c r="AF250" s="12"/>
    </row>
    <row r="251" spans="4:32" ht="15"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12"/>
      <c r="AE251" s="12"/>
      <c r="AF251" s="12"/>
    </row>
    <row r="252" spans="4:32" ht="15"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12"/>
      <c r="AE252" s="12"/>
      <c r="AF252" s="12"/>
    </row>
    <row r="253" spans="4:32" ht="15"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12"/>
      <c r="AE253" s="12"/>
      <c r="AF253" s="12"/>
    </row>
    <row r="254" spans="4:32" ht="15"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12"/>
      <c r="AE254" s="12"/>
      <c r="AF254" s="12"/>
    </row>
    <row r="255" spans="4:32" ht="15"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12"/>
      <c r="AE255" s="12"/>
      <c r="AF255" s="12"/>
    </row>
    <row r="256" spans="4:32" ht="15"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12"/>
      <c r="AE256" s="12"/>
      <c r="AF256" s="12"/>
    </row>
    <row r="257" spans="4:32" ht="15"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12"/>
      <c r="AE257" s="12"/>
      <c r="AF257" s="12"/>
    </row>
    <row r="258" spans="4:32" ht="15"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12"/>
      <c r="AE258" s="12"/>
      <c r="AF258" s="12"/>
    </row>
    <row r="259" spans="4:32" ht="15"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12"/>
      <c r="AE259" s="12"/>
      <c r="AF259" s="12"/>
    </row>
    <row r="260" spans="4:32" ht="15"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12"/>
      <c r="AE260" s="12"/>
      <c r="AF260" s="12"/>
    </row>
    <row r="261" spans="4:32" ht="15"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12"/>
      <c r="AE261" s="12"/>
      <c r="AF261" s="12"/>
    </row>
    <row r="262" spans="4:32" ht="15"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12"/>
      <c r="AE262" s="12"/>
      <c r="AF262" s="12"/>
    </row>
    <row r="263" spans="4:32" ht="15"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12"/>
      <c r="AE263" s="12"/>
      <c r="AF263" s="12"/>
    </row>
    <row r="264" spans="4:32" ht="15"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12"/>
      <c r="AE264" s="12"/>
      <c r="AF264" s="12"/>
    </row>
    <row r="265" spans="4:32" ht="15"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12"/>
      <c r="AE265" s="12"/>
      <c r="AF265" s="12"/>
    </row>
    <row r="266" spans="4:32" ht="15"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12"/>
      <c r="AE266" s="12"/>
      <c r="AF266" s="12"/>
    </row>
    <row r="267" spans="4:32" ht="15"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12"/>
      <c r="AE267" s="12"/>
      <c r="AF267" s="12"/>
    </row>
    <row r="268" spans="4:32" ht="15"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12"/>
      <c r="AE268" s="12"/>
      <c r="AF268" s="12"/>
    </row>
    <row r="269" spans="4:32" ht="15"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12"/>
      <c r="AE269" s="12"/>
      <c r="AF269" s="12"/>
    </row>
    <row r="270" spans="4:32" ht="15"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12"/>
      <c r="AE270" s="12"/>
      <c r="AF270" s="12"/>
    </row>
    <row r="271" spans="4:32" ht="15"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12"/>
      <c r="AE271" s="12"/>
      <c r="AF271" s="12"/>
    </row>
    <row r="272" spans="4:32" ht="15"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12"/>
      <c r="AE272" s="12"/>
      <c r="AF272" s="12"/>
    </row>
    <row r="273" spans="4:32" ht="15"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12"/>
      <c r="AE273" s="12"/>
      <c r="AF273" s="12"/>
    </row>
    <row r="274" spans="4:32" ht="15"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12"/>
      <c r="AE274" s="12"/>
      <c r="AF274" s="12"/>
    </row>
    <row r="275" spans="4:32" ht="15"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12"/>
      <c r="AE275" s="12"/>
      <c r="AF275" s="12"/>
    </row>
    <row r="276" spans="4:32" ht="15"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12"/>
      <c r="AE276" s="12"/>
      <c r="AF276" s="12"/>
    </row>
    <row r="277" spans="4:32" ht="15"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12"/>
      <c r="AE277" s="12"/>
      <c r="AF277" s="12"/>
    </row>
    <row r="278" spans="4:32" ht="15"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12"/>
      <c r="AE278" s="12"/>
      <c r="AF278" s="12"/>
    </row>
    <row r="279" spans="4:32" ht="15"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12"/>
      <c r="AE279" s="12"/>
      <c r="AF279" s="12"/>
    </row>
    <row r="280" spans="4:32" ht="15"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12"/>
      <c r="AE280" s="12"/>
      <c r="AF280" s="12"/>
    </row>
    <row r="281" spans="4:32" ht="15"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12"/>
      <c r="AE281" s="12"/>
      <c r="AF281" s="12"/>
    </row>
    <row r="282" spans="4:32" ht="15"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12"/>
      <c r="AE282" s="12"/>
      <c r="AF282" s="12"/>
    </row>
    <row r="283" spans="4:32" ht="15"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12"/>
      <c r="AE283" s="12"/>
      <c r="AF283" s="12"/>
    </row>
    <row r="284" spans="4:32" ht="15"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12"/>
      <c r="AE284" s="12"/>
      <c r="AF284" s="12"/>
    </row>
    <row r="285" spans="4:32" ht="15"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12"/>
      <c r="AE285" s="12"/>
      <c r="AF285" s="12"/>
    </row>
    <row r="286" spans="4:32" ht="15"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12"/>
      <c r="AE286" s="12"/>
      <c r="AF286" s="12"/>
    </row>
    <row r="287" spans="4:32" ht="15"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12"/>
      <c r="AE287" s="12"/>
      <c r="AF287" s="12"/>
    </row>
    <row r="288" spans="4:32" ht="15"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12"/>
      <c r="AE288" s="12"/>
      <c r="AF288" s="12"/>
    </row>
    <row r="289" spans="4:32" ht="15"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12"/>
      <c r="AE289" s="12"/>
      <c r="AF289" s="12"/>
    </row>
    <row r="290" spans="4:32" ht="15"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12"/>
      <c r="AE290" s="12"/>
      <c r="AF290" s="12"/>
    </row>
    <row r="291" spans="4:32" ht="15"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12"/>
      <c r="AE291" s="12"/>
      <c r="AF291" s="12"/>
    </row>
    <row r="292" spans="4:32" ht="15"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12"/>
      <c r="AE292" s="12"/>
      <c r="AF292" s="12"/>
    </row>
    <row r="293" spans="4:32" ht="15"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12"/>
      <c r="AE293" s="12"/>
      <c r="AF293" s="12"/>
    </row>
    <row r="294" spans="4:32" ht="15"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12"/>
      <c r="AE294" s="12"/>
      <c r="AF294" s="12"/>
    </row>
    <row r="295" spans="4:32" ht="15"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12"/>
      <c r="AE295" s="12"/>
      <c r="AF295" s="12"/>
    </row>
    <row r="296" spans="4:32" ht="15"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12"/>
      <c r="AE296" s="12"/>
      <c r="AF296" s="12"/>
    </row>
    <row r="297" spans="4:32" ht="15"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12"/>
      <c r="AE297" s="12"/>
      <c r="AF297" s="12"/>
    </row>
    <row r="298" spans="4:32" ht="15"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12"/>
      <c r="AE298" s="12"/>
      <c r="AF298" s="12"/>
    </row>
    <row r="299" spans="4:32" ht="15"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12"/>
      <c r="AE299" s="12"/>
      <c r="AF299" s="12"/>
    </row>
    <row r="300" spans="4:32" ht="15"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12"/>
      <c r="AE300" s="12"/>
      <c r="AF300" s="12"/>
    </row>
    <row r="301" spans="4:32" ht="15"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12"/>
      <c r="AE301" s="12"/>
      <c r="AF301" s="12"/>
    </row>
    <row r="302" spans="4:32" ht="15"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12"/>
      <c r="AE302" s="12"/>
      <c r="AF302" s="12"/>
    </row>
    <row r="303" spans="4:32" ht="15"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12"/>
      <c r="AE303" s="12"/>
      <c r="AF303" s="12"/>
    </row>
    <row r="304" spans="4:32" ht="15"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12"/>
      <c r="AE304" s="12"/>
      <c r="AF304" s="12"/>
    </row>
    <row r="305" spans="4:32" ht="15"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12"/>
      <c r="AE305" s="12"/>
      <c r="AF305" s="12"/>
    </row>
    <row r="306" spans="4:32" ht="15"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12"/>
      <c r="AE306" s="12"/>
      <c r="AF306" s="12"/>
    </row>
    <row r="307" spans="4:32" ht="15"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12"/>
      <c r="AE307" s="12"/>
      <c r="AF307" s="12"/>
    </row>
    <row r="308" spans="4:32" ht="15"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12"/>
      <c r="AE308" s="12"/>
      <c r="AF308" s="12"/>
    </row>
    <row r="309" spans="4:32" ht="15"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12"/>
      <c r="AE309" s="12"/>
      <c r="AF309" s="12"/>
    </row>
    <row r="310" spans="4:32" ht="15"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12"/>
      <c r="AE310" s="12"/>
      <c r="AF310" s="12"/>
    </row>
    <row r="311" spans="4:32" ht="15"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12"/>
      <c r="AE311" s="12"/>
      <c r="AF311" s="12"/>
    </row>
    <row r="312" spans="4:32" ht="15"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12"/>
      <c r="AE312" s="12"/>
      <c r="AF312" s="12"/>
    </row>
    <row r="313" spans="4:32" ht="15"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12"/>
      <c r="AE313" s="12"/>
      <c r="AF313" s="12"/>
    </row>
    <row r="314" spans="4:32" ht="15"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12"/>
      <c r="AE314" s="12"/>
      <c r="AF314" s="12"/>
    </row>
    <row r="315" spans="4:32" ht="15"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12"/>
      <c r="AE315" s="12"/>
      <c r="AF315" s="12"/>
    </row>
    <row r="316" spans="4:32" ht="15"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12"/>
      <c r="AE316" s="12"/>
      <c r="AF316" s="12"/>
    </row>
    <row r="317" spans="4:32" ht="15"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12"/>
      <c r="AE317" s="12"/>
      <c r="AF317" s="12"/>
    </row>
    <row r="318" spans="4:32" ht="15"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12"/>
      <c r="AE318" s="12"/>
      <c r="AF318" s="12"/>
    </row>
    <row r="319" spans="4:32" ht="15"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12"/>
      <c r="AE319" s="12"/>
      <c r="AF319" s="12"/>
    </row>
    <row r="320" spans="4:32" ht="15"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12"/>
      <c r="AE320" s="12"/>
      <c r="AF320" s="12"/>
    </row>
    <row r="321" spans="4:32" ht="15"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12"/>
      <c r="AE321" s="12"/>
      <c r="AF321" s="12"/>
    </row>
    <row r="322" spans="4:32" ht="15"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12"/>
      <c r="AE322" s="12"/>
      <c r="AF322" s="12"/>
    </row>
    <row r="323" spans="4:32" ht="15"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12"/>
      <c r="AE323" s="12"/>
      <c r="AF323" s="12"/>
    </row>
    <row r="324" spans="4:32" ht="15"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12"/>
      <c r="AE324" s="12"/>
      <c r="AF324" s="12"/>
    </row>
    <row r="325" spans="4:32" ht="15"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12"/>
      <c r="AE325" s="12"/>
      <c r="AF325" s="12"/>
    </row>
    <row r="326" spans="4:32" ht="15"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12"/>
      <c r="AE326" s="12"/>
      <c r="AF326" s="12"/>
    </row>
    <row r="327" spans="4:32" ht="15"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12"/>
      <c r="AE327" s="12"/>
      <c r="AF327" s="12"/>
    </row>
    <row r="328" spans="4:32" ht="15"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12"/>
      <c r="AE328" s="12"/>
      <c r="AF328" s="12"/>
    </row>
    <row r="329" spans="4:32" ht="15"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12"/>
      <c r="AE329" s="12"/>
      <c r="AF329" s="12"/>
    </row>
    <row r="330" spans="4:32" ht="15"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12"/>
      <c r="AE330" s="12"/>
      <c r="AF330" s="12"/>
    </row>
    <row r="331" spans="4:32" ht="15"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12"/>
      <c r="AE331" s="12"/>
      <c r="AF331" s="12"/>
    </row>
    <row r="332" spans="4:32" ht="15"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12"/>
      <c r="AE332" s="12"/>
      <c r="AF332" s="12"/>
    </row>
    <row r="333" spans="4:32" ht="15"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12"/>
      <c r="AE333" s="12"/>
      <c r="AF333" s="12"/>
    </row>
    <row r="334" spans="4:32" ht="15"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12"/>
      <c r="AE334" s="12"/>
      <c r="AF334" s="12"/>
    </row>
    <row r="335" spans="4:32" ht="15"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12"/>
      <c r="AE335" s="12"/>
      <c r="AF335" s="12"/>
    </row>
    <row r="336" spans="4:32" ht="15"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12"/>
      <c r="AE336" s="12"/>
      <c r="AF336" s="12"/>
    </row>
    <row r="337" spans="4:32" ht="15"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12"/>
      <c r="AE337" s="12"/>
      <c r="AF337" s="12"/>
    </row>
    <row r="338" spans="4:32" ht="15"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12"/>
      <c r="AE338" s="12"/>
      <c r="AF338" s="12"/>
    </row>
    <row r="339" spans="4:32" ht="15"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12"/>
      <c r="AE339" s="12"/>
      <c r="AF339" s="12"/>
    </row>
    <row r="340" spans="4:32" ht="15"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12"/>
      <c r="AE340" s="12"/>
      <c r="AF340" s="12"/>
    </row>
    <row r="341" spans="4:32" ht="15"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12"/>
      <c r="AE341" s="12"/>
      <c r="AF341" s="12"/>
    </row>
    <row r="342" spans="4:32" ht="15"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12"/>
      <c r="AE342" s="12"/>
      <c r="AF342" s="12"/>
    </row>
    <row r="343" spans="4:32" ht="15"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12"/>
      <c r="AE343" s="12"/>
      <c r="AF343" s="12"/>
    </row>
    <row r="344" spans="4:32" ht="15"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12"/>
      <c r="AE344" s="12"/>
      <c r="AF344" s="12"/>
    </row>
    <row r="345" spans="4:32" ht="15"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12"/>
      <c r="AE345" s="12"/>
      <c r="AF345" s="12"/>
    </row>
    <row r="346" spans="4:32" ht="15"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12"/>
      <c r="AE346" s="12"/>
      <c r="AF346" s="12"/>
    </row>
    <row r="347" spans="4:32" ht="15"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12"/>
      <c r="AE347" s="12"/>
      <c r="AF347" s="12"/>
    </row>
    <row r="348" spans="4:32" ht="15"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12"/>
      <c r="AE348" s="12"/>
      <c r="AF348" s="12"/>
    </row>
    <row r="349" spans="4:32" ht="15"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12"/>
      <c r="AE349" s="12"/>
      <c r="AF349" s="12"/>
    </row>
    <row r="350" spans="4:32" ht="15"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12"/>
      <c r="AE350" s="12"/>
      <c r="AF350" s="12"/>
    </row>
    <row r="351" spans="4:32" ht="15"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12"/>
      <c r="AE351" s="12"/>
      <c r="AF351" s="12"/>
    </row>
    <row r="352" spans="4:32" ht="15"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12"/>
      <c r="AE352" s="12"/>
      <c r="AF352" s="12"/>
    </row>
    <row r="353" spans="4:32" ht="15"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12"/>
      <c r="AE353" s="12"/>
      <c r="AF353" s="12"/>
    </row>
    <row r="354" spans="4:32" ht="15"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12"/>
      <c r="AE354" s="12"/>
      <c r="AF354" s="12"/>
    </row>
    <row r="355" spans="4:32" ht="15"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12"/>
      <c r="AE355" s="12"/>
      <c r="AF355" s="12"/>
    </row>
    <row r="356" spans="4:32" ht="15"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12"/>
      <c r="AE356" s="12"/>
      <c r="AF356" s="12"/>
    </row>
    <row r="357" spans="4:32" ht="15"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12"/>
      <c r="AE357" s="12"/>
      <c r="AF357" s="12"/>
    </row>
    <row r="358" spans="4:32" ht="15"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12"/>
      <c r="AE358" s="12"/>
      <c r="AF358" s="12"/>
    </row>
    <row r="359" spans="4:32" ht="15"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12"/>
      <c r="AE359" s="12"/>
      <c r="AF359" s="12"/>
    </row>
    <row r="360" spans="4:32" ht="15"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12"/>
      <c r="AE360" s="12"/>
      <c r="AF360" s="12"/>
    </row>
    <row r="361" spans="4:32" ht="15"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12"/>
      <c r="AE361" s="12"/>
      <c r="AF361" s="12"/>
    </row>
    <row r="362" spans="4:32" ht="15"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12"/>
      <c r="AE362" s="12"/>
      <c r="AF362" s="12"/>
    </row>
    <row r="363" spans="4:32" ht="15"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12"/>
      <c r="AE363" s="12"/>
      <c r="AF363" s="12"/>
    </row>
    <row r="364" spans="4:32" ht="15"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12"/>
      <c r="AE364" s="12"/>
      <c r="AF364" s="12"/>
    </row>
    <row r="365" spans="4:32" ht="15"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12"/>
      <c r="AE365" s="12"/>
      <c r="AF365" s="12"/>
    </row>
    <row r="366" spans="4:32" ht="15"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12"/>
      <c r="AE366" s="12"/>
      <c r="AF366" s="12"/>
    </row>
    <row r="367" spans="4:32" ht="15"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12"/>
      <c r="AE367" s="12"/>
      <c r="AF367" s="12"/>
    </row>
    <row r="368" spans="4:32" ht="15"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12"/>
      <c r="AE368" s="12"/>
      <c r="AF368" s="12"/>
    </row>
    <row r="369" spans="4:32" ht="15"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12"/>
      <c r="AE369" s="12"/>
      <c r="AF369" s="12"/>
    </row>
    <row r="370" spans="4:32" ht="15"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12"/>
      <c r="AE370" s="12"/>
      <c r="AF370" s="12"/>
    </row>
    <row r="371" spans="4:32" ht="15"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12"/>
      <c r="AE371" s="12"/>
      <c r="AF371" s="12"/>
    </row>
    <row r="372" spans="4:32" ht="15"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12"/>
      <c r="AE372" s="12"/>
      <c r="AF372" s="12"/>
    </row>
    <row r="373" spans="4:32" ht="15"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12"/>
      <c r="AE373" s="12"/>
      <c r="AF373" s="12"/>
    </row>
    <row r="374" spans="4:32" ht="15"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12"/>
      <c r="AE374" s="12"/>
      <c r="AF374" s="12"/>
    </row>
    <row r="375" spans="4:32" ht="15"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12"/>
      <c r="AE375" s="12"/>
      <c r="AF375" s="12"/>
    </row>
    <row r="376" spans="4:32" ht="15"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12"/>
      <c r="AE376" s="12"/>
      <c r="AF376" s="12"/>
    </row>
    <row r="377" spans="4:32" ht="15"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12"/>
      <c r="AE377" s="12"/>
      <c r="AF377" s="12"/>
    </row>
    <row r="378" spans="4:32" ht="15"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12"/>
      <c r="AE378" s="12"/>
      <c r="AF378" s="12"/>
    </row>
    <row r="379" spans="4:32" ht="15"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12"/>
      <c r="AE379" s="12"/>
      <c r="AF379" s="12"/>
    </row>
    <row r="380" spans="4:32" ht="15"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12"/>
      <c r="AE380" s="12"/>
      <c r="AF380" s="12"/>
    </row>
    <row r="381" spans="4:30" ht="15"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12"/>
    </row>
    <row r="382" spans="4:30" ht="15"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12"/>
    </row>
    <row r="383" spans="4:30" ht="15"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12"/>
    </row>
    <row r="384" spans="4:30" ht="15"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12"/>
    </row>
    <row r="385" spans="4:30" ht="15"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12"/>
    </row>
    <row r="386" spans="4:30" ht="15"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12"/>
    </row>
    <row r="387" spans="4:30" ht="15"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12"/>
    </row>
    <row r="388" spans="4:30" ht="15"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12"/>
    </row>
    <row r="389" spans="4:30" ht="15"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12"/>
    </row>
    <row r="390" spans="4:30" ht="15"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12"/>
    </row>
    <row r="391" spans="4:30" ht="15"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12"/>
    </row>
    <row r="392" spans="4:30" ht="15"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12"/>
    </row>
    <row r="393" spans="4:30" ht="15"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12"/>
    </row>
    <row r="394" spans="4:30" ht="15"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12"/>
    </row>
    <row r="395" spans="4:30" ht="15"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12"/>
    </row>
    <row r="396" spans="4:30" ht="15"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12"/>
    </row>
    <row r="397" spans="4:30" ht="15"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12"/>
    </row>
    <row r="398" spans="4:30" ht="15"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12"/>
    </row>
    <row r="399" spans="4:30" ht="15"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12"/>
    </row>
    <row r="400" spans="4:30" ht="15"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12"/>
    </row>
    <row r="401" spans="4:30" ht="15"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12"/>
    </row>
    <row r="402" spans="4:30" ht="15"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12"/>
    </row>
    <row r="403" spans="4:30" ht="15"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12"/>
    </row>
    <row r="404" spans="4:30" ht="15"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12"/>
    </row>
    <row r="405" spans="4:30" ht="15"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12"/>
    </row>
    <row r="406" spans="4:30" ht="15"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12"/>
    </row>
    <row r="407" spans="4:30" ht="15"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12"/>
    </row>
    <row r="408" spans="4:30" ht="15"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12"/>
    </row>
    <row r="409" spans="4:30" ht="15"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12"/>
    </row>
    <row r="410" spans="4:30" ht="15"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12"/>
    </row>
    <row r="411" spans="4:30" ht="15"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12"/>
    </row>
    <row r="412" spans="4:30" ht="15"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12"/>
    </row>
    <row r="413" spans="4:30" ht="15"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12"/>
    </row>
    <row r="414" spans="4:30" ht="15"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12"/>
    </row>
    <row r="415" spans="4:30" ht="15"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12"/>
    </row>
    <row r="416" spans="4:30" ht="15"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12"/>
    </row>
    <row r="417" spans="4:30" ht="15"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12"/>
    </row>
    <row r="418" spans="4:30" ht="15"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12"/>
    </row>
    <row r="419" spans="4:30" ht="15"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12"/>
    </row>
    <row r="420" spans="4:30" ht="15"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12"/>
    </row>
    <row r="421" spans="4:30" ht="15"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12"/>
    </row>
    <row r="422" spans="4:30" ht="15"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12"/>
    </row>
    <row r="423" spans="4:30" ht="15"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12"/>
    </row>
    <row r="424" spans="4:30" ht="15"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12"/>
    </row>
    <row r="425" spans="4:30" ht="15"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12"/>
    </row>
    <row r="426" spans="4:30" ht="15"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12"/>
    </row>
    <row r="427" spans="4:30" ht="15"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12"/>
    </row>
    <row r="428" spans="4:30" ht="15"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12"/>
    </row>
    <row r="429" spans="4:30" ht="15"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12"/>
    </row>
    <row r="430" spans="4:30" ht="15"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12"/>
    </row>
    <row r="431" spans="4:30" ht="15"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12"/>
    </row>
    <row r="432" spans="4:30" ht="15"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12"/>
    </row>
    <row r="433" spans="4:30" ht="15"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12"/>
    </row>
    <row r="434" spans="4:30" ht="15"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12"/>
    </row>
    <row r="435" spans="4:30" ht="15"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12"/>
    </row>
    <row r="436" spans="4:30" ht="15"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12"/>
    </row>
    <row r="437" spans="4:30" ht="15"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12"/>
    </row>
    <row r="438" spans="4:30" ht="15"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12"/>
    </row>
    <row r="439" spans="4:30" ht="15"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12"/>
    </row>
    <row r="440" spans="4:30" ht="15"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12"/>
    </row>
    <row r="441" spans="4:30" ht="15"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12"/>
    </row>
    <row r="442" spans="4:30" ht="15"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12"/>
    </row>
    <row r="443" spans="4:30" ht="15"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12"/>
    </row>
    <row r="444" spans="4:30" ht="15"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12"/>
    </row>
    <row r="445" spans="4:30" ht="15"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12"/>
    </row>
    <row r="446" spans="4:30" ht="15"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12"/>
    </row>
    <row r="447" spans="4:30" ht="15"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12"/>
    </row>
    <row r="448" spans="4:30" ht="15"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12"/>
    </row>
    <row r="449" spans="4:30" ht="15"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12"/>
    </row>
    <row r="450" spans="4:30" ht="15"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12"/>
    </row>
    <row r="451" spans="4:30" ht="15"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12"/>
    </row>
    <row r="452" spans="4:30" ht="15"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12"/>
    </row>
    <row r="453" spans="4:30" ht="15"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12"/>
    </row>
    <row r="454" spans="4:30" ht="15"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12"/>
    </row>
    <row r="455" spans="4:30" ht="15"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12"/>
    </row>
    <row r="456" spans="4:30" ht="15"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12"/>
    </row>
    <row r="457" spans="4:30" ht="15"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12"/>
    </row>
    <row r="458" spans="4:30" ht="15"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12"/>
    </row>
    <row r="459" spans="4:30" ht="15"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12"/>
    </row>
    <row r="460" spans="4:30" ht="15"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12"/>
    </row>
    <row r="461" spans="4:30" ht="15"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12"/>
    </row>
    <row r="462" spans="4:30" ht="15"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12"/>
    </row>
    <row r="463" spans="4:30" ht="15"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12"/>
    </row>
    <row r="464" spans="4:30" ht="15"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12"/>
    </row>
    <row r="465" spans="4:30" ht="15"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12"/>
    </row>
    <row r="466" spans="4:30" ht="15"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12"/>
    </row>
    <row r="467" spans="4:30" ht="15"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12"/>
    </row>
    <row r="468" spans="4:30" ht="15"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12"/>
    </row>
    <row r="469" spans="4:30" ht="15"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12"/>
    </row>
    <row r="470" spans="4:30" ht="15"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12"/>
    </row>
    <row r="471" spans="4:30" ht="15"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12"/>
    </row>
    <row r="472" spans="4:30" ht="15"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12"/>
    </row>
    <row r="473" spans="4:30" ht="15"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12"/>
    </row>
    <row r="474" spans="4:30" ht="15"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12"/>
    </row>
    <row r="475" spans="4:30" ht="15"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12"/>
    </row>
    <row r="476" spans="4:30" ht="15"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12"/>
    </row>
    <row r="477" spans="4:30" ht="15"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12"/>
    </row>
    <row r="478" spans="4:30" ht="15"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12"/>
    </row>
    <row r="479" spans="4:30" ht="15"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12"/>
    </row>
    <row r="480" spans="4:30" ht="15"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12"/>
    </row>
    <row r="481" spans="4:30" ht="15"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12"/>
    </row>
    <row r="482" spans="4:30" ht="15"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12"/>
    </row>
    <row r="483" spans="4:30" ht="15"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12"/>
    </row>
    <row r="484" spans="4:30" ht="15"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12"/>
    </row>
    <row r="485" spans="4:30" ht="15"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12"/>
    </row>
    <row r="486" spans="4:30" ht="15"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12"/>
    </row>
    <row r="487" spans="4:30" ht="15"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12"/>
    </row>
    <row r="488" spans="4:30" ht="15"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12"/>
    </row>
    <row r="489" spans="4:30" ht="15"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12"/>
    </row>
    <row r="490" spans="4:30" ht="15"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12"/>
    </row>
    <row r="491" spans="4:30" ht="15"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12"/>
    </row>
    <row r="492" spans="4:30" ht="15"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12"/>
    </row>
    <row r="493" spans="4:30" ht="15"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12"/>
    </row>
    <row r="494" spans="4:30" ht="15"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12"/>
    </row>
    <row r="495" spans="4:30" ht="15"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12"/>
    </row>
    <row r="496" spans="4:30" ht="15"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12"/>
    </row>
    <row r="497" spans="4:30" ht="15"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12"/>
    </row>
    <row r="498" spans="4:30" ht="15"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12"/>
    </row>
    <row r="499" spans="4:30" ht="15"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12"/>
    </row>
    <row r="500" spans="4:30" ht="15"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12"/>
    </row>
    <row r="501" spans="4:30" ht="15"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12"/>
    </row>
    <row r="502" spans="4:30" ht="15"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12"/>
    </row>
    <row r="503" spans="4:30" ht="15"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12"/>
    </row>
    <row r="504" spans="4:30" ht="15"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12"/>
    </row>
    <row r="505" spans="4:30" ht="15"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12"/>
    </row>
    <row r="506" spans="4:30" ht="15"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12"/>
    </row>
    <row r="507" spans="4:30" ht="15"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12"/>
    </row>
    <row r="508" spans="4:30" ht="15"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12"/>
    </row>
    <row r="509" spans="4:30" ht="15"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12"/>
    </row>
    <row r="510" spans="4:30" ht="15"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12"/>
    </row>
    <row r="511" spans="4:30" ht="15"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12"/>
    </row>
    <row r="512" spans="4:30" ht="15"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12"/>
    </row>
    <row r="513" spans="4:30" ht="15"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12"/>
    </row>
    <row r="514" spans="4:30" ht="15"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12"/>
    </row>
    <row r="515" spans="4:30" ht="15"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12"/>
    </row>
    <row r="516" spans="4:30" ht="15"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12"/>
    </row>
    <row r="517" spans="4:30" ht="15"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12"/>
    </row>
    <row r="518" spans="4:30" ht="15"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12"/>
    </row>
    <row r="519" spans="4:30" ht="15"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12"/>
    </row>
    <row r="520" spans="4:30" ht="15"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12"/>
    </row>
    <row r="521" spans="4:30" ht="15"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12"/>
    </row>
    <row r="522" spans="4:30" ht="15"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12"/>
    </row>
    <row r="523" spans="4:30" ht="15"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12"/>
    </row>
    <row r="524" spans="4:30" ht="15"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12"/>
    </row>
    <row r="525" spans="4:30" ht="15"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12"/>
    </row>
    <row r="526" spans="4:30" ht="15"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12"/>
    </row>
    <row r="527" spans="4:30" ht="15"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12"/>
    </row>
    <row r="528" spans="4:30" ht="15"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12"/>
    </row>
    <row r="529" spans="4:30" ht="15"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12"/>
    </row>
    <row r="530" spans="4:30" ht="15"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12"/>
    </row>
    <row r="531" spans="4:30" ht="15"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12"/>
    </row>
    <row r="532" spans="4:30" ht="15"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12"/>
    </row>
    <row r="533" spans="4:30" ht="15"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12"/>
    </row>
    <row r="534" spans="4:30" ht="15"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12"/>
    </row>
    <row r="535" spans="4:30" ht="15"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12"/>
    </row>
    <row r="536" spans="4:30" ht="15"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12"/>
    </row>
    <row r="537" spans="4:30" ht="15"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12"/>
    </row>
    <row r="538" spans="4:30" ht="15"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12"/>
    </row>
    <row r="539" spans="4:30" ht="15"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12"/>
    </row>
    <row r="540" spans="4:30" ht="15"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12"/>
    </row>
  </sheetData>
  <sheetProtection selectLockedCells="1" selectUnlockedCells="1"/>
  <mergeCells count="4">
    <mergeCell ref="K1:Q1"/>
    <mergeCell ref="R1:X1"/>
    <mergeCell ref="Y1:AD1"/>
    <mergeCell ref="D1:J1"/>
  </mergeCells>
  <printOptions/>
  <pageMargins left="0.2361111111111111" right="0.03958333333333333" top="0.7479166666666667" bottom="0.15763888888888888" header="0.5118055555555555" footer="0.5118055555555555"/>
  <pageSetup fitToHeight="0" fitToWidth="1" horizontalDpi="300" verticalDpi="300" orientation="landscape" paperSize="9" scale="42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pane xSplit="1" topLeftCell="K1" activePane="topRight" state="frozen"/>
      <selection pane="topLeft" activeCell="A1" sqref="A1"/>
      <selection pane="topRight" activeCell="N42" sqref="N42"/>
    </sheetView>
  </sheetViews>
  <sheetFormatPr defaultColWidth="9.140625" defaultRowHeight="15"/>
  <cols>
    <col min="1" max="1" width="23.00390625" style="0" customWidth="1"/>
    <col min="2" max="2" width="7.57421875" style="0" customWidth="1"/>
    <col min="3" max="3" width="6.28125" style="0" customWidth="1"/>
    <col min="5" max="5" width="11.57421875" style="0" bestFit="1" customWidth="1"/>
  </cols>
  <sheetData>
    <row r="1" spans="1:32" ht="40.5" customHeight="1">
      <c r="A1" s="3"/>
      <c r="B1" s="3"/>
      <c r="C1" s="3"/>
      <c r="D1" s="589" t="s">
        <v>88</v>
      </c>
      <c r="E1" s="590"/>
      <c r="F1" s="590"/>
      <c r="G1" s="590"/>
      <c r="H1" s="590"/>
      <c r="I1" s="590"/>
      <c r="J1" s="591"/>
      <c r="K1" s="583" t="s">
        <v>87</v>
      </c>
      <c r="L1" s="584"/>
      <c r="M1" s="584"/>
      <c r="N1" s="584"/>
      <c r="O1" s="584"/>
      <c r="P1" s="584"/>
      <c r="Q1" s="585"/>
      <c r="R1" s="586" t="s">
        <v>86</v>
      </c>
      <c r="S1" s="586"/>
      <c r="T1" s="586"/>
      <c r="U1" s="586"/>
      <c r="V1" s="586"/>
      <c r="W1" s="586"/>
      <c r="X1" s="586"/>
      <c r="Y1" s="587" t="s">
        <v>125</v>
      </c>
      <c r="Z1" s="588"/>
      <c r="AA1" s="588"/>
      <c r="AB1" s="588"/>
      <c r="AC1" s="588"/>
      <c r="AD1" s="588"/>
      <c r="AE1" s="61"/>
      <c r="AF1" s="62"/>
    </row>
    <row r="2" spans="1:32" ht="120">
      <c r="A2" s="3"/>
      <c r="B2" s="5" t="s">
        <v>0</v>
      </c>
      <c r="C2" s="5" t="s">
        <v>1</v>
      </c>
      <c r="D2" s="27" t="s">
        <v>4</v>
      </c>
      <c r="E2" s="25" t="s">
        <v>3</v>
      </c>
      <c r="F2" s="26" t="s">
        <v>2</v>
      </c>
      <c r="G2" s="27" t="s">
        <v>15</v>
      </c>
      <c r="H2" s="28" t="s">
        <v>7</v>
      </c>
      <c r="I2" s="28" t="s">
        <v>6</v>
      </c>
      <c r="J2" s="28" t="s">
        <v>8</v>
      </c>
      <c r="K2" s="29" t="s">
        <v>4</v>
      </c>
      <c r="L2" s="29" t="s">
        <v>3</v>
      </c>
      <c r="M2" s="30" t="s">
        <v>2</v>
      </c>
      <c r="N2" s="29" t="s">
        <v>5</v>
      </c>
      <c r="O2" s="31" t="s">
        <v>7</v>
      </c>
      <c r="P2" s="31" t="s">
        <v>6</v>
      </c>
      <c r="Q2" s="32" t="s">
        <v>8</v>
      </c>
      <c r="R2" s="67" t="s">
        <v>4</v>
      </c>
      <c r="S2" s="67" t="s">
        <v>3</v>
      </c>
      <c r="T2" s="68" t="s">
        <v>2</v>
      </c>
      <c r="U2" s="67" t="s">
        <v>5</v>
      </c>
      <c r="V2" s="69" t="s">
        <v>7</v>
      </c>
      <c r="W2" s="69" t="s">
        <v>6</v>
      </c>
      <c r="X2" s="69" t="s">
        <v>8</v>
      </c>
      <c r="Y2" s="33" t="s">
        <v>2</v>
      </c>
      <c r="Z2" s="33" t="s">
        <v>9</v>
      </c>
      <c r="AA2" s="34" t="s">
        <v>7</v>
      </c>
      <c r="AB2" s="34" t="s">
        <v>13</v>
      </c>
      <c r="AC2" s="34" t="s">
        <v>6</v>
      </c>
      <c r="AD2" s="35" t="s">
        <v>10</v>
      </c>
      <c r="AE2" s="35" t="s">
        <v>12</v>
      </c>
      <c r="AF2" s="65" t="s">
        <v>14</v>
      </c>
    </row>
    <row r="3" spans="1:32" ht="15">
      <c r="A3" s="66" t="s">
        <v>18</v>
      </c>
      <c r="B3" s="409">
        <v>38</v>
      </c>
      <c r="C3" s="371">
        <v>2</v>
      </c>
      <c r="D3" s="72">
        <v>22</v>
      </c>
      <c r="E3" s="74">
        <f aca="true" t="shared" si="0" ref="E3:E19">F3/D3</f>
        <v>17.90909090909091</v>
      </c>
      <c r="F3" s="72">
        <v>394</v>
      </c>
      <c r="G3" s="73">
        <f aca="true" t="shared" si="1" ref="G3:G19">F3/B3</f>
        <v>10.368421052631579</v>
      </c>
      <c r="H3" s="74">
        <v>57</v>
      </c>
      <c r="I3" s="74">
        <v>18</v>
      </c>
      <c r="J3" s="74">
        <f aca="true" t="shared" si="2" ref="J3:J19">H3/I3</f>
        <v>3.1666666666666665</v>
      </c>
      <c r="K3" s="70">
        <v>20</v>
      </c>
      <c r="L3" s="70">
        <f>M3/K3</f>
        <v>11.1</v>
      </c>
      <c r="M3" s="70">
        <v>222</v>
      </c>
      <c r="N3" s="71">
        <f>M3/B3</f>
        <v>5.842105263157895</v>
      </c>
      <c r="O3" s="71">
        <v>10</v>
      </c>
      <c r="P3" s="71">
        <v>3</v>
      </c>
      <c r="Q3" s="70">
        <f>O3/P3</f>
        <v>3.3333333333333335</v>
      </c>
      <c r="R3" s="565">
        <v>23</v>
      </c>
      <c r="S3" s="564">
        <f>T3/R3</f>
        <v>20.956521739130434</v>
      </c>
      <c r="T3" s="565">
        <v>482</v>
      </c>
      <c r="U3" s="564">
        <f>T3/B3</f>
        <v>12.68421052631579</v>
      </c>
      <c r="V3" s="565">
        <v>3</v>
      </c>
      <c r="W3" s="565">
        <v>1</v>
      </c>
      <c r="X3" s="564">
        <f>V3/W3</f>
        <v>3</v>
      </c>
      <c r="Y3" s="36">
        <f>F3+M3+T3</f>
        <v>1098</v>
      </c>
      <c r="Z3" s="18">
        <f>G3+N3+U3</f>
        <v>28.89473684210526</v>
      </c>
      <c r="AA3" s="19">
        <f>H3+O3+V3</f>
        <v>70</v>
      </c>
      <c r="AB3" s="78">
        <f>AA3/B3</f>
        <v>1.8421052631578947</v>
      </c>
      <c r="AC3" s="19">
        <f>I3+P3+W3</f>
        <v>22</v>
      </c>
      <c r="AD3" s="20">
        <f>D3+K3+R3</f>
        <v>65</v>
      </c>
      <c r="AE3" s="20">
        <f>(E3+L3+S3)/3</f>
        <v>16.65520421607378</v>
      </c>
      <c r="AF3" s="64">
        <f>Z3/AD3</f>
        <v>0.44453441295546553</v>
      </c>
    </row>
    <row r="4" spans="1:32" ht="15">
      <c r="A4" s="66" t="s">
        <v>19</v>
      </c>
      <c r="B4" s="409">
        <v>75</v>
      </c>
      <c r="C4" s="24">
        <v>3</v>
      </c>
      <c r="D4" s="72">
        <v>22</v>
      </c>
      <c r="E4" s="74">
        <f t="shared" si="0"/>
        <v>61.54545454545455</v>
      </c>
      <c r="F4" s="72">
        <v>1354</v>
      </c>
      <c r="G4" s="73">
        <f t="shared" si="1"/>
        <v>18.053333333333335</v>
      </c>
      <c r="H4" s="74">
        <v>45</v>
      </c>
      <c r="I4" s="74">
        <v>4</v>
      </c>
      <c r="J4" s="74">
        <f t="shared" si="2"/>
        <v>11.25</v>
      </c>
      <c r="K4" s="41">
        <v>20</v>
      </c>
      <c r="L4" s="70">
        <f>M4/K4</f>
        <v>47.9</v>
      </c>
      <c r="M4" s="41">
        <v>958</v>
      </c>
      <c r="N4" s="71">
        <f>M4/B4</f>
        <v>12.773333333333333</v>
      </c>
      <c r="O4" s="44">
        <v>64</v>
      </c>
      <c r="P4" s="44">
        <v>10</v>
      </c>
      <c r="Q4" s="70">
        <f>O4/P4</f>
        <v>6.4</v>
      </c>
      <c r="R4" s="443">
        <v>23</v>
      </c>
      <c r="S4" s="564">
        <f aca="true" t="shared" si="3" ref="S4:S19">T4/R4</f>
        <v>51.82608695652174</v>
      </c>
      <c r="T4" s="443">
        <v>1192</v>
      </c>
      <c r="U4" s="564">
        <f aca="true" t="shared" si="4" ref="U4:U19">T4/B4</f>
        <v>15.893333333333333</v>
      </c>
      <c r="V4" s="443">
        <v>82</v>
      </c>
      <c r="W4" s="443">
        <v>15</v>
      </c>
      <c r="X4" s="564">
        <f aca="true" t="shared" si="5" ref="X4:X19">V4/W4</f>
        <v>5.466666666666667</v>
      </c>
      <c r="Y4" s="36">
        <f aca="true" t="shared" si="6" ref="Y4:Y19">F4+M4+T4</f>
        <v>3504</v>
      </c>
      <c r="Z4" s="18">
        <f aca="true" t="shared" si="7" ref="Z4:Z32">G4+N4+U4</f>
        <v>46.72</v>
      </c>
      <c r="AA4" s="19">
        <f aca="true" t="shared" si="8" ref="AA4:AA19">H4+O4+V4</f>
        <v>191</v>
      </c>
      <c r="AB4" s="78">
        <f aca="true" t="shared" si="9" ref="AB4:AB19">AA4/B4</f>
        <v>2.546666666666667</v>
      </c>
      <c r="AC4" s="19">
        <f aca="true" t="shared" si="10" ref="AC4:AC34">I4+P4+W4</f>
        <v>29</v>
      </c>
      <c r="AD4" s="20">
        <f aca="true" t="shared" si="11" ref="AD4:AD32">D4+K4+R4</f>
        <v>65</v>
      </c>
      <c r="AE4" s="20">
        <f aca="true" t="shared" si="12" ref="AE4:AE33">(E4+L4+S4)/3</f>
        <v>53.75718050065876</v>
      </c>
      <c r="AF4" s="64">
        <f aca="true" t="shared" si="13" ref="AF4:AF20">Z4/AD4</f>
        <v>0.7187692307692307</v>
      </c>
    </row>
    <row r="5" spans="1:32" ht="15">
      <c r="A5" s="66" t="s">
        <v>20</v>
      </c>
      <c r="B5" s="409">
        <v>81</v>
      </c>
      <c r="C5" s="24">
        <v>4</v>
      </c>
      <c r="D5" s="72">
        <v>22</v>
      </c>
      <c r="E5" s="74">
        <f t="shared" si="0"/>
        <v>39.5</v>
      </c>
      <c r="F5" s="72">
        <v>869</v>
      </c>
      <c r="G5" s="73">
        <f t="shared" si="1"/>
        <v>10.728395061728396</v>
      </c>
      <c r="H5" s="74">
        <v>166</v>
      </c>
      <c r="I5" s="74">
        <v>10</v>
      </c>
      <c r="J5" s="74">
        <f t="shared" si="2"/>
        <v>16.6</v>
      </c>
      <c r="K5" s="41">
        <v>20</v>
      </c>
      <c r="L5" s="70">
        <f aca="true" t="shared" si="14" ref="L5:L18">M5/K5</f>
        <v>46.45</v>
      </c>
      <c r="M5" s="41">
        <v>929</v>
      </c>
      <c r="N5" s="71">
        <f>M5/B5</f>
        <v>11.469135802469136</v>
      </c>
      <c r="O5" s="44">
        <v>140</v>
      </c>
      <c r="P5" s="44">
        <v>15</v>
      </c>
      <c r="Q5" s="70">
        <f>O5/P5</f>
        <v>9.333333333333334</v>
      </c>
      <c r="R5" s="552">
        <v>23</v>
      </c>
      <c r="S5" s="564">
        <f t="shared" si="3"/>
        <v>44.130434782608695</v>
      </c>
      <c r="T5" s="552">
        <v>1015</v>
      </c>
      <c r="U5" s="564">
        <f t="shared" si="4"/>
        <v>12.530864197530864</v>
      </c>
      <c r="V5" s="552">
        <v>183</v>
      </c>
      <c r="W5" s="552">
        <v>18</v>
      </c>
      <c r="X5" s="564">
        <f t="shared" si="5"/>
        <v>10.166666666666666</v>
      </c>
      <c r="Y5" s="36">
        <f t="shared" si="6"/>
        <v>2813</v>
      </c>
      <c r="Z5" s="18">
        <f t="shared" si="7"/>
        <v>34.72839506172839</v>
      </c>
      <c r="AA5" s="19">
        <f t="shared" si="8"/>
        <v>489</v>
      </c>
      <c r="AB5" s="78">
        <f t="shared" si="9"/>
        <v>6.037037037037037</v>
      </c>
      <c r="AC5" s="19">
        <f t="shared" si="10"/>
        <v>43</v>
      </c>
      <c r="AD5" s="20">
        <f t="shared" si="11"/>
        <v>65</v>
      </c>
      <c r="AE5" s="20">
        <f t="shared" si="12"/>
        <v>43.36014492753623</v>
      </c>
      <c r="AF5" s="64">
        <f t="shared" si="13"/>
        <v>0.5342830009496675</v>
      </c>
    </row>
    <row r="6" spans="1:32" ht="15">
      <c r="A6" s="66" t="s">
        <v>21</v>
      </c>
      <c r="B6" s="409">
        <v>37</v>
      </c>
      <c r="C6" s="134">
        <v>2</v>
      </c>
      <c r="D6" s="131">
        <v>13</v>
      </c>
      <c r="E6" s="74">
        <f t="shared" si="0"/>
        <v>20</v>
      </c>
      <c r="F6" s="131">
        <v>260</v>
      </c>
      <c r="G6" s="73">
        <f t="shared" si="1"/>
        <v>7.027027027027027</v>
      </c>
      <c r="H6" s="512">
        <v>154</v>
      </c>
      <c r="I6" s="512">
        <v>15</v>
      </c>
      <c r="J6" s="74">
        <f t="shared" si="2"/>
        <v>10.266666666666667</v>
      </c>
      <c r="K6" s="147">
        <v>20</v>
      </c>
      <c r="L6" s="70">
        <f t="shared" si="14"/>
        <v>19.35</v>
      </c>
      <c r="M6" s="147">
        <v>387</v>
      </c>
      <c r="N6" s="71">
        <f>M6/B6</f>
        <v>10.45945945945946</v>
      </c>
      <c r="O6" s="147">
        <v>170</v>
      </c>
      <c r="P6" s="147">
        <v>10</v>
      </c>
      <c r="Q6" s="70">
        <f>O6/P6</f>
        <v>17</v>
      </c>
      <c r="R6" s="408">
        <v>23</v>
      </c>
      <c r="S6" s="564">
        <f t="shared" si="3"/>
        <v>19.695652173913043</v>
      </c>
      <c r="T6" s="408">
        <v>453</v>
      </c>
      <c r="U6" s="564">
        <f t="shared" si="4"/>
        <v>12.243243243243244</v>
      </c>
      <c r="V6" s="408">
        <v>198</v>
      </c>
      <c r="W6" s="408">
        <v>17</v>
      </c>
      <c r="X6" s="564">
        <f t="shared" si="5"/>
        <v>11.647058823529411</v>
      </c>
      <c r="Y6" s="36">
        <f t="shared" si="6"/>
        <v>1100</v>
      </c>
      <c r="Z6" s="18">
        <f t="shared" si="7"/>
        <v>29.729729729729733</v>
      </c>
      <c r="AA6" s="19">
        <f t="shared" si="8"/>
        <v>522</v>
      </c>
      <c r="AB6" s="78">
        <f t="shared" si="9"/>
        <v>14.108108108108109</v>
      </c>
      <c r="AC6" s="19">
        <f t="shared" si="10"/>
        <v>42</v>
      </c>
      <c r="AD6" s="20">
        <f t="shared" si="11"/>
        <v>56</v>
      </c>
      <c r="AE6" s="20">
        <f t="shared" si="12"/>
        <v>19.681884057971015</v>
      </c>
      <c r="AF6" s="64">
        <f t="shared" si="13"/>
        <v>0.5308880308880309</v>
      </c>
    </row>
    <row r="7" spans="1:32" ht="15">
      <c r="A7" s="66" t="s">
        <v>22</v>
      </c>
      <c r="B7" s="409">
        <v>15</v>
      </c>
      <c r="C7" s="371">
        <v>1</v>
      </c>
      <c r="D7" s="509">
        <v>22</v>
      </c>
      <c r="E7" s="74">
        <f t="shared" si="0"/>
        <v>6.863636363636363</v>
      </c>
      <c r="F7" s="509">
        <v>151</v>
      </c>
      <c r="G7" s="73">
        <f t="shared" si="1"/>
        <v>10.066666666666666</v>
      </c>
      <c r="H7" s="508">
        <v>51</v>
      </c>
      <c r="I7" s="508">
        <v>5</v>
      </c>
      <c r="J7" s="74">
        <f t="shared" si="2"/>
        <v>10.2</v>
      </c>
      <c r="K7" s="518">
        <v>20</v>
      </c>
      <c r="L7" s="517">
        <f t="shared" si="14"/>
        <v>8.1</v>
      </c>
      <c r="M7" s="518">
        <v>162</v>
      </c>
      <c r="N7" s="517">
        <f>M7/B7</f>
        <v>10.8</v>
      </c>
      <c r="O7" s="518">
        <v>20</v>
      </c>
      <c r="P7" s="518">
        <v>4</v>
      </c>
      <c r="Q7" s="517">
        <f>O7/P7</f>
        <v>5</v>
      </c>
      <c r="R7" s="568">
        <v>23</v>
      </c>
      <c r="S7" s="564">
        <f t="shared" si="3"/>
        <v>10.043478260869565</v>
      </c>
      <c r="T7" s="568">
        <v>231</v>
      </c>
      <c r="U7" s="564">
        <f t="shared" si="4"/>
        <v>15.4</v>
      </c>
      <c r="V7" s="568">
        <v>47</v>
      </c>
      <c r="W7" s="568">
        <v>4</v>
      </c>
      <c r="X7" s="564">
        <f t="shared" si="5"/>
        <v>11.75</v>
      </c>
      <c r="Y7" s="36">
        <f t="shared" si="6"/>
        <v>544</v>
      </c>
      <c r="Z7" s="18">
        <f t="shared" si="7"/>
        <v>36.266666666666666</v>
      </c>
      <c r="AA7" s="19">
        <f t="shared" si="8"/>
        <v>118</v>
      </c>
      <c r="AB7" s="78">
        <f t="shared" si="9"/>
        <v>7.866666666666666</v>
      </c>
      <c r="AC7" s="19">
        <f t="shared" si="10"/>
        <v>13</v>
      </c>
      <c r="AD7" s="20">
        <f t="shared" si="11"/>
        <v>65</v>
      </c>
      <c r="AE7" s="20">
        <f t="shared" si="12"/>
        <v>8.33570487483531</v>
      </c>
      <c r="AF7" s="64">
        <f t="shared" si="13"/>
        <v>0.5579487179487179</v>
      </c>
    </row>
    <row r="8" spans="1:32" ht="15">
      <c r="A8" s="66" t="s">
        <v>23</v>
      </c>
      <c r="B8" s="409">
        <v>230</v>
      </c>
      <c r="C8" s="24">
        <v>9</v>
      </c>
      <c r="D8" s="72">
        <v>22</v>
      </c>
      <c r="E8" s="74">
        <f t="shared" si="0"/>
        <v>113.13636363636364</v>
      </c>
      <c r="F8" s="72">
        <v>2489</v>
      </c>
      <c r="G8" s="73">
        <f t="shared" si="1"/>
        <v>10.821739130434782</v>
      </c>
      <c r="H8" s="74">
        <v>472</v>
      </c>
      <c r="I8" s="74">
        <v>57</v>
      </c>
      <c r="J8" s="74">
        <f t="shared" si="2"/>
        <v>8.280701754385966</v>
      </c>
      <c r="K8" s="41">
        <v>19</v>
      </c>
      <c r="L8" s="70">
        <f t="shared" si="14"/>
        <v>106.94736842105263</v>
      </c>
      <c r="M8" s="41">
        <v>2032</v>
      </c>
      <c r="N8" s="71">
        <f aca="true" t="shared" si="15" ref="N8:N19">M8/B8</f>
        <v>8.834782608695653</v>
      </c>
      <c r="O8" s="44">
        <v>204</v>
      </c>
      <c r="P8" s="44">
        <v>21</v>
      </c>
      <c r="Q8" s="70">
        <f aca="true" t="shared" si="16" ref="Q8:Q19">O8/P8</f>
        <v>9.714285714285714</v>
      </c>
      <c r="R8" s="563">
        <v>23</v>
      </c>
      <c r="S8" s="564">
        <f t="shared" si="3"/>
        <v>92.52173913043478</v>
      </c>
      <c r="T8" s="563">
        <v>2128</v>
      </c>
      <c r="U8" s="564">
        <f t="shared" si="4"/>
        <v>9.252173913043478</v>
      </c>
      <c r="V8" s="563">
        <v>298</v>
      </c>
      <c r="W8" s="562">
        <v>50</v>
      </c>
      <c r="X8" s="564">
        <f t="shared" si="5"/>
        <v>5.96</v>
      </c>
      <c r="Y8" s="36">
        <f t="shared" si="6"/>
        <v>6649</v>
      </c>
      <c r="Z8" s="18">
        <f t="shared" si="7"/>
        <v>28.90869565217391</v>
      </c>
      <c r="AA8" s="19">
        <f t="shared" si="8"/>
        <v>974</v>
      </c>
      <c r="AB8" s="78">
        <f t="shared" si="9"/>
        <v>4.234782608695652</v>
      </c>
      <c r="AC8" s="19">
        <f t="shared" si="10"/>
        <v>128</v>
      </c>
      <c r="AD8" s="20">
        <f t="shared" si="11"/>
        <v>64</v>
      </c>
      <c r="AE8" s="20">
        <f t="shared" si="12"/>
        <v>104.2018237292837</v>
      </c>
      <c r="AF8" s="64">
        <f t="shared" si="13"/>
        <v>0.45169836956521736</v>
      </c>
    </row>
    <row r="9" spans="1:32" ht="15">
      <c r="A9" s="66" t="s">
        <v>24</v>
      </c>
      <c r="B9" s="409">
        <v>143</v>
      </c>
      <c r="C9" s="24">
        <v>6</v>
      </c>
      <c r="D9" s="72">
        <v>22</v>
      </c>
      <c r="E9" s="74">
        <f t="shared" si="0"/>
        <v>107.18181818181819</v>
      </c>
      <c r="F9" s="72">
        <v>2358</v>
      </c>
      <c r="G9" s="73">
        <f t="shared" si="1"/>
        <v>16.48951048951049</v>
      </c>
      <c r="H9" s="74">
        <v>150</v>
      </c>
      <c r="I9" s="74">
        <v>26</v>
      </c>
      <c r="J9" s="74">
        <f t="shared" si="2"/>
        <v>5.769230769230769</v>
      </c>
      <c r="K9" s="41">
        <v>20</v>
      </c>
      <c r="L9" s="70">
        <f t="shared" si="14"/>
        <v>105.25</v>
      </c>
      <c r="M9" s="41">
        <v>2105</v>
      </c>
      <c r="N9" s="71">
        <f t="shared" si="15"/>
        <v>14.72027972027972</v>
      </c>
      <c r="O9" s="44">
        <v>127</v>
      </c>
      <c r="P9" s="44">
        <v>22</v>
      </c>
      <c r="Q9" s="70">
        <f t="shared" si="16"/>
        <v>5.7727272727272725</v>
      </c>
      <c r="R9" s="564">
        <v>23</v>
      </c>
      <c r="S9" s="564">
        <f t="shared" si="3"/>
        <v>117.78260869565217</v>
      </c>
      <c r="T9" s="564">
        <v>2709</v>
      </c>
      <c r="U9" s="564">
        <f t="shared" si="4"/>
        <v>18.944055944055943</v>
      </c>
      <c r="V9" s="564">
        <v>91</v>
      </c>
      <c r="W9" s="565">
        <v>15</v>
      </c>
      <c r="X9" s="564">
        <f t="shared" si="5"/>
        <v>6.066666666666666</v>
      </c>
      <c r="Y9" s="36">
        <f t="shared" si="6"/>
        <v>7172</v>
      </c>
      <c r="Z9" s="18">
        <f t="shared" si="7"/>
        <v>50.15384615384615</v>
      </c>
      <c r="AA9" s="19">
        <f t="shared" si="8"/>
        <v>368</v>
      </c>
      <c r="AB9" s="78">
        <f t="shared" si="9"/>
        <v>2.5734265734265733</v>
      </c>
      <c r="AC9" s="19">
        <f t="shared" si="10"/>
        <v>63</v>
      </c>
      <c r="AD9" s="20">
        <f t="shared" si="11"/>
        <v>65</v>
      </c>
      <c r="AE9" s="20">
        <f t="shared" si="12"/>
        <v>110.07147562582345</v>
      </c>
      <c r="AF9" s="64">
        <f t="shared" si="13"/>
        <v>0.7715976331360946</v>
      </c>
    </row>
    <row r="10" spans="1:32" ht="15">
      <c r="A10" s="66" t="s">
        <v>25</v>
      </c>
      <c r="B10" s="409">
        <v>60</v>
      </c>
      <c r="C10" s="372">
        <v>3</v>
      </c>
      <c r="D10" s="72">
        <v>22</v>
      </c>
      <c r="E10" s="74">
        <f t="shared" si="0"/>
        <v>38.40909090909091</v>
      </c>
      <c r="F10" s="72">
        <v>845</v>
      </c>
      <c r="G10" s="73">
        <f t="shared" si="1"/>
        <v>14.083333333333334</v>
      </c>
      <c r="H10" s="74">
        <v>134</v>
      </c>
      <c r="I10" s="74">
        <v>13</v>
      </c>
      <c r="J10" s="74">
        <f t="shared" si="2"/>
        <v>10.307692307692308</v>
      </c>
      <c r="K10" s="41">
        <v>20</v>
      </c>
      <c r="L10" s="70">
        <f t="shared" si="14"/>
        <v>47</v>
      </c>
      <c r="M10" s="41">
        <v>940</v>
      </c>
      <c r="N10" s="71">
        <f t="shared" si="15"/>
        <v>15.666666666666666</v>
      </c>
      <c r="O10" s="44">
        <v>42</v>
      </c>
      <c r="P10" s="44">
        <v>7</v>
      </c>
      <c r="Q10" s="70">
        <f t="shared" si="16"/>
        <v>6</v>
      </c>
      <c r="R10" s="563">
        <v>23</v>
      </c>
      <c r="S10" s="564">
        <f t="shared" si="3"/>
        <v>43.95652173913044</v>
      </c>
      <c r="T10" s="563">
        <v>1011</v>
      </c>
      <c r="U10" s="564">
        <f t="shared" si="4"/>
        <v>16.85</v>
      </c>
      <c r="V10" s="563">
        <v>68</v>
      </c>
      <c r="W10" s="562">
        <v>6</v>
      </c>
      <c r="X10" s="564">
        <f t="shared" si="5"/>
        <v>11.333333333333334</v>
      </c>
      <c r="Y10" s="36">
        <f t="shared" si="6"/>
        <v>2796</v>
      </c>
      <c r="Z10" s="18">
        <f t="shared" si="7"/>
        <v>46.6</v>
      </c>
      <c r="AA10" s="19">
        <f t="shared" si="8"/>
        <v>244</v>
      </c>
      <c r="AB10" s="78">
        <f t="shared" si="9"/>
        <v>4.066666666666666</v>
      </c>
      <c r="AC10" s="19">
        <f t="shared" si="10"/>
        <v>26</v>
      </c>
      <c r="AD10" s="20">
        <f t="shared" si="11"/>
        <v>65</v>
      </c>
      <c r="AE10" s="20">
        <f t="shared" si="12"/>
        <v>43.121870882740446</v>
      </c>
      <c r="AF10" s="64">
        <f t="shared" si="13"/>
        <v>0.716923076923077</v>
      </c>
    </row>
    <row r="11" spans="1:32" ht="15">
      <c r="A11" s="66" t="s">
        <v>26</v>
      </c>
      <c r="B11" s="409">
        <v>91</v>
      </c>
      <c r="C11" s="373">
        <v>5</v>
      </c>
      <c r="D11" s="72">
        <v>22</v>
      </c>
      <c r="E11" s="74">
        <f t="shared" si="0"/>
        <v>51</v>
      </c>
      <c r="F11" s="72">
        <v>1122</v>
      </c>
      <c r="G11" s="73">
        <f t="shared" si="1"/>
        <v>12.32967032967033</v>
      </c>
      <c r="H11" s="74">
        <v>0</v>
      </c>
      <c r="I11" s="74">
        <v>0</v>
      </c>
      <c r="J11" s="74">
        <v>0</v>
      </c>
      <c r="K11" s="41">
        <v>20</v>
      </c>
      <c r="L11" s="70">
        <f t="shared" si="14"/>
        <v>51.15</v>
      </c>
      <c r="M11" s="41">
        <v>1023</v>
      </c>
      <c r="N11" s="71">
        <f t="shared" si="15"/>
        <v>11.241758241758241</v>
      </c>
      <c r="O11" s="44">
        <v>31</v>
      </c>
      <c r="P11" s="44">
        <v>4</v>
      </c>
      <c r="Q11" s="70">
        <f t="shared" si="16"/>
        <v>7.75</v>
      </c>
      <c r="R11" s="556">
        <v>23</v>
      </c>
      <c r="S11" s="564">
        <f t="shared" si="3"/>
        <v>55.82608695652174</v>
      </c>
      <c r="T11" s="556">
        <v>1284</v>
      </c>
      <c r="U11" s="564">
        <f t="shared" si="4"/>
        <v>14.10989010989011</v>
      </c>
      <c r="V11" s="556">
        <v>24</v>
      </c>
      <c r="W11" s="557">
        <v>3</v>
      </c>
      <c r="X11" s="564">
        <f t="shared" si="5"/>
        <v>8</v>
      </c>
      <c r="Y11" s="36">
        <f t="shared" si="6"/>
        <v>3429</v>
      </c>
      <c r="Z11" s="18">
        <f t="shared" si="7"/>
        <v>37.68131868131868</v>
      </c>
      <c r="AA11" s="19">
        <f t="shared" si="8"/>
        <v>55</v>
      </c>
      <c r="AB11" s="78">
        <f t="shared" si="9"/>
        <v>0.6043956043956044</v>
      </c>
      <c r="AC11" s="19">
        <f t="shared" si="10"/>
        <v>7</v>
      </c>
      <c r="AD11" s="20">
        <f t="shared" si="11"/>
        <v>65</v>
      </c>
      <c r="AE11" s="20">
        <f t="shared" si="12"/>
        <v>52.65869565217392</v>
      </c>
      <c r="AF11" s="64">
        <f t="shared" si="13"/>
        <v>0.5797125950972104</v>
      </c>
    </row>
    <row r="12" spans="1:32" ht="15">
      <c r="A12" s="66" t="s">
        <v>27</v>
      </c>
      <c r="B12" s="409">
        <v>48</v>
      </c>
      <c r="C12" s="374">
        <v>2</v>
      </c>
      <c r="D12" s="72">
        <v>21</v>
      </c>
      <c r="E12" s="74">
        <f t="shared" si="0"/>
        <v>28.238095238095237</v>
      </c>
      <c r="F12" s="72">
        <v>593</v>
      </c>
      <c r="G12" s="73">
        <f t="shared" si="1"/>
        <v>12.354166666666666</v>
      </c>
      <c r="H12" s="74">
        <v>109</v>
      </c>
      <c r="I12" s="74">
        <v>29</v>
      </c>
      <c r="J12" s="74">
        <f t="shared" si="2"/>
        <v>3.7586206896551726</v>
      </c>
      <c r="K12" s="518">
        <v>20</v>
      </c>
      <c r="L12" s="517">
        <f t="shared" si="14"/>
        <v>30.25</v>
      </c>
      <c r="M12" s="518">
        <v>605</v>
      </c>
      <c r="N12" s="517">
        <f t="shared" si="15"/>
        <v>12.604166666666666</v>
      </c>
      <c r="O12" s="518">
        <v>78</v>
      </c>
      <c r="P12" s="518">
        <v>19</v>
      </c>
      <c r="Q12" s="517">
        <f t="shared" si="16"/>
        <v>4.105263157894737</v>
      </c>
      <c r="R12" s="443">
        <v>23</v>
      </c>
      <c r="S12" s="564">
        <f t="shared" si="3"/>
        <v>30.608695652173914</v>
      </c>
      <c r="T12" s="443">
        <v>704</v>
      </c>
      <c r="U12" s="564">
        <f t="shared" si="4"/>
        <v>14.666666666666666</v>
      </c>
      <c r="V12" s="443">
        <v>31</v>
      </c>
      <c r="W12" s="444">
        <v>8</v>
      </c>
      <c r="X12" s="564">
        <f t="shared" si="5"/>
        <v>3.875</v>
      </c>
      <c r="Y12" s="36">
        <f t="shared" si="6"/>
        <v>1902</v>
      </c>
      <c r="Z12" s="18">
        <f t="shared" si="7"/>
        <v>39.625</v>
      </c>
      <c r="AA12" s="19">
        <f t="shared" si="8"/>
        <v>218</v>
      </c>
      <c r="AB12" s="78">
        <f t="shared" si="9"/>
        <v>4.541666666666667</v>
      </c>
      <c r="AC12" s="19">
        <f t="shared" si="10"/>
        <v>56</v>
      </c>
      <c r="AD12" s="20">
        <f t="shared" si="11"/>
        <v>64</v>
      </c>
      <c r="AE12" s="20">
        <f t="shared" si="12"/>
        <v>29.698930296756384</v>
      </c>
      <c r="AF12" s="64">
        <f t="shared" si="13"/>
        <v>0.619140625</v>
      </c>
    </row>
    <row r="13" spans="1:32" ht="15">
      <c r="A13" s="66" t="s">
        <v>28</v>
      </c>
      <c r="B13" s="409">
        <v>15</v>
      </c>
      <c r="C13" s="375">
        <v>1</v>
      </c>
      <c r="D13" s="72">
        <v>22</v>
      </c>
      <c r="E13" s="74">
        <f t="shared" si="0"/>
        <v>9.272727272727273</v>
      </c>
      <c r="F13" s="72">
        <v>204</v>
      </c>
      <c r="G13" s="73">
        <f t="shared" si="1"/>
        <v>13.6</v>
      </c>
      <c r="H13" s="74">
        <v>21</v>
      </c>
      <c r="I13" s="74">
        <v>3</v>
      </c>
      <c r="J13" s="74">
        <f t="shared" si="2"/>
        <v>7</v>
      </c>
      <c r="K13" s="388">
        <v>20</v>
      </c>
      <c r="L13" s="70">
        <v>15</v>
      </c>
      <c r="M13" s="388">
        <v>203</v>
      </c>
      <c r="N13" s="71">
        <f t="shared" si="15"/>
        <v>13.533333333333333</v>
      </c>
      <c r="O13" s="519">
        <v>51</v>
      </c>
      <c r="P13" s="520">
        <v>7</v>
      </c>
      <c r="Q13" s="70">
        <f t="shared" si="16"/>
        <v>7.285714285714286</v>
      </c>
      <c r="R13" s="552">
        <v>23</v>
      </c>
      <c r="S13" s="564">
        <f t="shared" si="3"/>
        <v>11.652173913043478</v>
      </c>
      <c r="T13" s="552">
        <v>268</v>
      </c>
      <c r="U13" s="564">
        <f t="shared" si="4"/>
        <v>17.866666666666667</v>
      </c>
      <c r="V13" s="552">
        <v>23</v>
      </c>
      <c r="W13" s="551">
        <v>6</v>
      </c>
      <c r="X13" s="564">
        <f t="shared" si="5"/>
        <v>3.8333333333333335</v>
      </c>
      <c r="Y13" s="36">
        <f t="shared" si="6"/>
        <v>675</v>
      </c>
      <c r="Z13" s="18">
        <f t="shared" si="7"/>
        <v>45</v>
      </c>
      <c r="AA13" s="19">
        <f t="shared" si="8"/>
        <v>95</v>
      </c>
      <c r="AB13" s="78">
        <f t="shared" si="9"/>
        <v>6.333333333333333</v>
      </c>
      <c r="AC13" s="19">
        <f t="shared" si="10"/>
        <v>16</v>
      </c>
      <c r="AD13" s="20">
        <f t="shared" si="11"/>
        <v>65</v>
      </c>
      <c r="AE13" s="20">
        <f t="shared" si="12"/>
        <v>11.974967061923584</v>
      </c>
      <c r="AF13" s="64">
        <f t="shared" si="13"/>
        <v>0.6923076923076923</v>
      </c>
    </row>
    <row r="14" spans="1:32" ht="15">
      <c r="A14" s="66" t="s">
        <v>29</v>
      </c>
      <c r="B14" s="409">
        <v>38</v>
      </c>
      <c r="C14" s="53">
        <v>2</v>
      </c>
      <c r="D14" s="72">
        <v>22</v>
      </c>
      <c r="E14" s="74">
        <f t="shared" si="0"/>
        <v>25.90909090909091</v>
      </c>
      <c r="F14" s="72">
        <v>570</v>
      </c>
      <c r="G14" s="73">
        <f t="shared" si="1"/>
        <v>15</v>
      </c>
      <c r="H14" s="75">
        <v>10</v>
      </c>
      <c r="I14" s="75">
        <v>2</v>
      </c>
      <c r="J14" s="74">
        <f t="shared" si="2"/>
        <v>5</v>
      </c>
      <c r="K14" s="54">
        <v>20</v>
      </c>
      <c r="L14" s="70">
        <f t="shared" si="14"/>
        <v>26.2</v>
      </c>
      <c r="M14" s="55">
        <v>524</v>
      </c>
      <c r="N14" s="71">
        <f t="shared" si="15"/>
        <v>13.789473684210526</v>
      </c>
      <c r="O14" s="514">
        <v>10</v>
      </c>
      <c r="P14" s="515">
        <v>2</v>
      </c>
      <c r="Q14" s="70">
        <f t="shared" si="16"/>
        <v>5</v>
      </c>
      <c r="R14" s="438">
        <v>23</v>
      </c>
      <c r="S14" s="564">
        <f t="shared" si="3"/>
        <v>28.565217391304348</v>
      </c>
      <c r="T14" s="438">
        <v>657</v>
      </c>
      <c r="U14" s="564">
        <f t="shared" si="4"/>
        <v>17.289473684210527</v>
      </c>
      <c r="V14" s="438">
        <v>5</v>
      </c>
      <c r="W14" s="439">
        <v>1</v>
      </c>
      <c r="X14" s="564">
        <f t="shared" si="5"/>
        <v>5</v>
      </c>
      <c r="Y14" s="36">
        <f t="shared" si="6"/>
        <v>1751</v>
      </c>
      <c r="Z14" s="18">
        <f t="shared" si="7"/>
        <v>46.078947368421055</v>
      </c>
      <c r="AA14" s="19">
        <f t="shared" si="8"/>
        <v>25</v>
      </c>
      <c r="AB14" s="78">
        <f t="shared" si="9"/>
        <v>0.6578947368421053</v>
      </c>
      <c r="AC14" s="19">
        <f t="shared" si="10"/>
        <v>5</v>
      </c>
      <c r="AD14" s="20">
        <f t="shared" si="11"/>
        <v>65</v>
      </c>
      <c r="AE14" s="20">
        <f t="shared" si="12"/>
        <v>26.891436100131752</v>
      </c>
      <c r="AF14" s="64">
        <f t="shared" si="13"/>
        <v>0.7089068825910931</v>
      </c>
    </row>
    <row r="15" spans="1:32" ht="15">
      <c r="A15" s="66" t="s">
        <v>30</v>
      </c>
      <c r="B15" s="409">
        <v>90</v>
      </c>
      <c r="C15" s="24">
        <v>4</v>
      </c>
      <c r="D15" s="74">
        <v>21</v>
      </c>
      <c r="E15" s="74">
        <f t="shared" si="0"/>
        <v>57.38095238095238</v>
      </c>
      <c r="F15" s="76">
        <v>1205</v>
      </c>
      <c r="G15" s="73">
        <f t="shared" si="1"/>
        <v>13.38888888888889</v>
      </c>
      <c r="H15" s="74">
        <v>238</v>
      </c>
      <c r="I15" s="74">
        <v>43</v>
      </c>
      <c r="J15" s="74">
        <f t="shared" si="2"/>
        <v>5.534883720930233</v>
      </c>
      <c r="K15" s="44">
        <v>20</v>
      </c>
      <c r="L15" s="70">
        <f t="shared" si="14"/>
        <v>48.8</v>
      </c>
      <c r="M15" s="43">
        <v>976</v>
      </c>
      <c r="N15" s="71">
        <f t="shared" si="15"/>
        <v>10.844444444444445</v>
      </c>
      <c r="O15" s="71">
        <v>207</v>
      </c>
      <c r="P15" s="70">
        <v>37</v>
      </c>
      <c r="Q15" s="70">
        <f t="shared" si="16"/>
        <v>5.594594594594595</v>
      </c>
      <c r="R15" s="567">
        <v>23</v>
      </c>
      <c r="S15" s="564">
        <f t="shared" si="3"/>
        <v>59.47826086956522</v>
      </c>
      <c r="T15" s="567">
        <v>1368</v>
      </c>
      <c r="U15" s="564">
        <f t="shared" si="4"/>
        <v>15.2</v>
      </c>
      <c r="V15" s="563">
        <v>112</v>
      </c>
      <c r="W15" s="566">
        <v>21</v>
      </c>
      <c r="X15" s="564">
        <f t="shared" si="5"/>
        <v>5.333333333333333</v>
      </c>
      <c r="Y15" s="36">
        <f t="shared" si="6"/>
        <v>3549</v>
      </c>
      <c r="Z15" s="18">
        <f t="shared" si="7"/>
        <v>39.43333333333334</v>
      </c>
      <c r="AA15" s="19">
        <f t="shared" si="8"/>
        <v>557</v>
      </c>
      <c r="AB15" s="78">
        <f t="shared" si="9"/>
        <v>6.188888888888889</v>
      </c>
      <c r="AC15" s="19">
        <f t="shared" si="10"/>
        <v>101</v>
      </c>
      <c r="AD15" s="20">
        <f t="shared" si="11"/>
        <v>64</v>
      </c>
      <c r="AE15" s="20">
        <f t="shared" si="12"/>
        <v>55.219737750172534</v>
      </c>
      <c r="AF15" s="64">
        <f t="shared" si="13"/>
        <v>0.6161458333333334</v>
      </c>
    </row>
    <row r="16" spans="1:32" ht="15">
      <c r="A16" s="66" t="s">
        <v>31</v>
      </c>
      <c r="B16" s="409">
        <v>103</v>
      </c>
      <c r="C16" s="24">
        <v>5</v>
      </c>
      <c r="D16" s="73">
        <v>22</v>
      </c>
      <c r="E16" s="74">
        <f t="shared" si="0"/>
        <v>58.59090909090909</v>
      </c>
      <c r="F16" s="76">
        <v>1289</v>
      </c>
      <c r="G16" s="73">
        <f t="shared" si="1"/>
        <v>12.514563106796116</v>
      </c>
      <c r="H16" s="74">
        <v>45</v>
      </c>
      <c r="I16" s="74">
        <v>8</v>
      </c>
      <c r="J16" s="74">
        <f t="shared" si="2"/>
        <v>5.625</v>
      </c>
      <c r="K16" s="41">
        <v>20</v>
      </c>
      <c r="L16" s="70">
        <v>60.85</v>
      </c>
      <c r="M16" s="43">
        <v>1217</v>
      </c>
      <c r="N16" s="71">
        <v>11.815533980582524</v>
      </c>
      <c r="O16" s="71">
        <v>47</v>
      </c>
      <c r="P16" s="70">
        <v>9</v>
      </c>
      <c r="Q16" s="70">
        <v>5.222222222222222</v>
      </c>
      <c r="R16" s="558">
        <v>23</v>
      </c>
      <c r="S16" s="564">
        <f t="shared" si="3"/>
        <v>64.82608695652173</v>
      </c>
      <c r="T16" s="558">
        <v>1491</v>
      </c>
      <c r="U16" s="564">
        <f t="shared" si="4"/>
        <v>14.475728155339805</v>
      </c>
      <c r="V16" s="564">
        <v>49</v>
      </c>
      <c r="W16" s="565">
        <v>11</v>
      </c>
      <c r="X16" s="564">
        <f t="shared" si="5"/>
        <v>4.454545454545454</v>
      </c>
      <c r="Y16" s="36">
        <f t="shared" si="6"/>
        <v>3997</v>
      </c>
      <c r="Z16" s="18">
        <f t="shared" si="7"/>
        <v>38.80582524271844</v>
      </c>
      <c r="AA16" s="19">
        <f t="shared" si="8"/>
        <v>141</v>
      </c>
      <c r="AB16" s="78">
        <f t="shared" si="9"/>
        <v>1.3689320388349515</v>
      </c>
      <c r="AC16" s="19">
        <f t="shared" si="10"/>
        <v>28</v>
      </c>
      <c r="AD16" s="20">
        <f t="shared" si="11"/>
        <v>65</v>
      </c>
      <c r="AE16" s="20">
        <f t="shared" si="12"/>
        <v>61.42233201581028</v>
      </c>
      <c r="AF16" s="64">
        <f t="shared" si="13"/>
        <v>0.5970126960418222</v>
      </c>
    </row>
    <row r="17" spans="1:32" ht="15">
      <c r="A17" s="66" t="s">
        <v>32</v>
      </c>
      <c r="B17" s="409">
        <v>87</v>
      </c>
      <c r="C17" s="24">
        <v>3</v>
      </c>
      <c r="D17" s="73">
        <v>22</v>
      </c>
      <c r="E17" s="74">
        <f t="shared" si="0"/>
        <v>36.81818181818182</v>
      </c>
      <c r="F17" s="76">
        <v>810</v>
      </c>
      <c r="G17" s="73">
        <f t="shared" si="1"/>
        <v>9.310344827586206</v>
      </c>
      <c r="H17" s="74">
        <v>119</v>
      </c>
      <c r="I17" s="74">
        <v>16</v>
      </c>
      <c r="J17" s="74">
        <f t="shared" si="2"/>
        <v>7.4375</v>
      </c>
      <c r="K17" s="41">
        <v>20</v>
      </c>
      <c r="L17" s="70">
        <f>M17/K17</f>
        <v>34.95</v>
      </c>
      <c r="M17" s="43">
        <v>699</v>
      </c>
      <c r="N17" s="71">
        <f>M17/B17</f>
        <v>8.03448275862069</v>
      </c>
      <c r="O17" s="71">
        <v>139</v>
      </c>
      <c r="P17" s="70">
        <v>25</v>
      </c>
      <c r="Q17" s="70">
        <f>O17/P17</f>
        <v>5.56</v>
      </c>
      <c r="R17" s="558">
        <v>23</v>
      </c>
      <c r="S17" s="564">
        <f t="shared" si="3"/>
        <v>37.30434782608695</v>
      </c>
      <c r="T17" s="558">
        <v>858</v>
      </c>
      <c r="U17" s="564">
        <f t="shared" si="4"/>
        <v>9.862068965517242</v>
      </c>
      <c r="V17" s="564">
        <v>156</v>
      </c>
      <c r="W17" s="565">
        <v>27</v>
      </c>
      <c r="X17" s="564">
        <f t="shared" si="5"/>
        <v>5.777777777777778</v>
      </c>
      <c r="Y17" s="36">
        <f t="shared" si="6"/>
        <v>2367</v>
      </c>
      <c r="Z17" s="18">
        <f t="shared" si="7"/>
        <v>27.20689655172414</v>
      </c>
      <c r="AA17" s="19">
        <f t="shared" si="8"/>
        <v>414</v>
      </c>
      <c r="AB17" s="78">
        <f t="shared" si="9"/>
        <v>4.758620689655173</v>
      </c>
      <c r="AC17" s="19">
        <f t="shared" si="10"/>
        <v>68</v>
      </c>
      <c r="AD17" s="20">
        <f t="shared" si="11"/>
        <v>65</v>
      </c>
      <c r="AE17" s="20">
        <f t="shared" si="12"/>
        <v>36.35750988142293</v>
      </c>
      <c r="AF17" s="64">
        <f t="shared" si="13"/>
        <v>0.41856763925729445</v>
      </c>
    </row>
    <row r="18" spans="1:32" ht="15">
      <c r="A18" s="66" t="s">
        <v>33</v>
      </c>
      <c r="B18" s="409">
        <v>185</v>
      </c>
      <c r="C18" s="24">
        <v>9</v>
      </c>
      <c r="D18" s="74">
        <v>22</v>
      </c>
      <c r="E18" s="74">
        <f t="shared" si="0"/>
        <v>134.5909090909091</v>
      </c>
      <c r="F18" s="76">
        <v>2961</v>
      </c>
      <c r="G18" s="73">
        <f t="shared" si="1"/>
        <v>16.005405405405405</v>
      </c>
      <c r="H18" s="74">
        <v>254</v>
      </c>
      <c r="I18" s="74">
        <v>34</v>
      </c>
      <c r="J18" s="74">
        <f t="shared" si="2"/>
        <v>7.470588235294118</v>
      </c>
      <c r="K18" s="44">
        <v>20</v>
      </c>
      <c r="L18" s="70">
        <f t="shared" si="14"/>
        <v>131.75</v>
      </c>
      <c r="M18" s="43">
        <v>2635</v>
      </c>
      <c r="N18" s="71">
        <f t="shared" si="15"/>
        <v>14.243243243243244</v>
      </c>
      <c r="O18" s="71">
        <v>228</v>
      </c>
      <c r="P18" s="70">
        <v>25</v>
      </c>
      <c r="Q18" s="70">
        <f t="shared" si="16"/>
        <v>9.12</v>
      </c>
      <c r="R18" s="567">
        <v>23</v>
      </c>
      <c r="S18" s="564">
        <f t="shared" si="3"/>
        <v>130.95652173913044</v>
      </c>
      <c r="T18" s="567">
        <v>3012</v>
      </c>
      <c r="U18" s="564">
        <f t="shared" si="4"/>
        <v>16.28108108108108</v>
      </c>
      <c r="V18" s="563">
        <v>129</v>
      </c>
      <c r="W18" s="562">
        <v>19</v>
      </c>
      <c r="X18" s="564">
        <f t="shared" si="5"/>
        <v>6.7894736842105265</v>
      </c>
      <c r="Y18" s="36">
        <f t="shared" si="6"/>
        <v>8608</v>
      </c>
      <c r="Z18" s="18">
        <f>G18+N19+U18</f>
        <v>46.980930930930924</v>
      </c>
      <c r="AA18" s="19">
        <f t="shared" si="8"/>
        <v>611</v>
      </c>
      <c r="AB18" s="78">
        <f t="shared" si="9"/>
        <v>3.3027027027027027</v>
      </c>
      <c r="AC18" s="19">
        <f t="shared" si="10"/>
        <v>78</v>
      </c>
      <c r="AD18" s="20">
        <f t="shared" si="11"/>
        <v>65</v>
      </c>
      <c r="AE18" s="20">
        <f t="shared" si="12"/>
        <v>132.43247694334653</v>
      </c>
      <c r="AF18" s="64">
        <f t="shared" si="13"/>
        <v>0.7227835527835527</v>
      </c>
    </row>
    <row r="19" spans="1:32" ht="15">
      <c r="A19" s="66" t="s">
        <v>69</v>
      </c>
      <c r="B19" s="409">
        <v>36</v>
      </c>
      <c r="C19" s="24">
        <v>2</v>
      </c>
      <c r="D19" s="363">
        <v>21</v>
      </c>
      <c r="E19" s="74">
        <f t="shared" si="0"/>
        <v>31.333333333333332</v>
      </c>
      <c r="F19" s="364">
        <v>658</v>
      </c>
      <c r="G19" s="73">
        <f t="shared" si="1"/>
        <v>18.27777777777778</v>
      </c>
      <c r="H19" s="74">
        <v>38</v>
      </c>
      <c r="I19" s="74">
        <v>5</v>
      </c>
      <c r="J19" s="74">
        <f t="shared" si="2"/>
        <v>7.6</v>
      </c>
      <c r="K19" s="44">
        <v>20</v>
      </c>
      <c r="L19" s="260">
        <f>M19/K19</f>
        <v>26.45</v>
      </c>
      <c r="M19" s="43">
        <v>529</v>
      </c>
      <c r="N19" s="71">
        <f t="shared" si="15"/>
        <v>14.694444444444445</v>
      </c>
      <c r="O19" s="71">
        <v>85</v>
      </c>
      <c r="P19" s="70">
        <v>11</v>
      </c>
      <c r="Q19" s="70">
        <f t="shared" si="16"/>
        <v>7.7272727272727275</v>
      </c>
      <c r="R19" s="441">
        <v>23</v>
      </c>
      <c r="S19" s="564">
        <f t="shared" si="3"/>
        <v>28.130434782608695</v>
      </c>
      <c r="T19" s="441">
        <v>647</v>
      </c>
      <c r="U19" s="564">
        <f t="shared" si="4"/>
        <v>17.97222222222222</v>
      </c>
      <c r="V19" s="552">
        <v>59</v>
      </c>
      <c r="W19" s="442">
        <v>6</v>
      </c>
      <c r="X19" s="564">
        <f t="shared" si="5"/>
        <v>9.833333333333334</v>
      </c>
      <c r="Y19" s="36">
        <f t="shared" si="6"/>
        <v>1834</v>
      </c>
      <c r="Z19" s="18">
        <f>G19+N20+U19</f>
        <v>48.018221574344025</v>
      </c>
      <c r="AA19" s="19">
        <f t="shared" si="8"/>
        <v>182</v>
      </c>
      <c r="AB19" s="78">
        <f t="shared" si="9"/>
        <v>5.055555555555555</v>
      </c>
      <c r="AC19" s="19">
        <f t="shared" si="10"/>
        <v>22</v>
      </c>
      <c r="AD19" s="20">
        <f t="shared" si="11"/>
        <v>64</v>
      </c>
      <c r="AE19" s="20">
        <f t="shared" si="12"/>
        <v>28.637922705314008</v>
      </c>
      <c r="AF19" s="64">
        <f t="shared" si="13"/>
        <v>0.7502847120991254</v>
      </c>
    </row>
    <row r="20" spans="1:32" s="122" customFormat="1" ht="30">
      <c r="A20" s="79" t="s">
        <v>16</v>
      </c>
      <c r="B20" s="79">
        <f>SUM(B3:B19)</f>
        <v>1372</v>
      </c>
      <c r="C20" s="79">
        <f>SUM(C3:C19)</f>
        <v>63</v>
      </c>
      <c r="D20" s="79">
        <f>SUM(D3:D19)</f>
        <v>362</v>
      </c>
      <c r="E20" s="136">
        <f>SUM(E3:E18)</f>
        <v>806.3463203463205</v>
      </c>
      <c r="F20" s="79">
        <f>SUM(F3:F19)</f>
        <v>18132</v>
      </c>
      <c r="G20" s="83">
        <f aca="true" t="shared" si="17" ref="G20:G34">F20/B20</f>
        <v>13.215743440233236</v>
      </c>
      <c r="H20" s="261">
        <f>SUM(H3:H19)</f>
        <v>2063</v>
      </c>
      <c r="I20" s="261">
        <f>SUM(I3:I19)</f>
        <v>288</v>
      </c>
      <c r="J20" s="123">
        <f>H20/I20</f>
        <v>7.163194444444445</v>
      </c>
      <c r="K20" s="81">
        <f>SUM(K3:K19)</f>
        <v>339</v>
      </c>
      <c r="L20" s="81">
        <f>SUM(L3:L19)</f>
        <v>817.4973684210527</v>
      </c>
      <c r="M20" s="81">
        <f>SUM(M3:M19)</f>
        <v>16146</v>
      </c>
      <c r="N20" s="83">
        <f>M20/B20</f>
        <v>11.768221574344023</v>
      </c>
      <c r="O20" s="261">
        <f>SUM(O3:O19)</f>
        <v>1653</v>
      </c>
      <c r="P20" s="261">
        <f>SUM(P3:P19)</f>
        <v>231</v>
      </c>
      <c r="Q20" s="84">
        <f aca="true" t="shared" si="18" ref="Q20:Q31">O20/P20</f>
        <v>7.1558441558441555</v>
      </c>
      <c r="R20" s="81">
        <f>SUM(R3:R19)</f>
        <v>391</v>
      </c>
      <c r="S20" s="81">
        <f>SUM(S3:S19)</f>
        <v>848.2608695652175</v>
      </c>
      <c r="T20" s="81">
        <f>SUM(T3:T19)</f>
        <v>19510</v>
      </c>
      <c r="U20" s="85">
        <f aca="true" t="shared" si="19" ref="U20:U34">T20/B20</f>
        <v>14.220116618075801</v>
      </c>
      <c r="V20" s="86">
        <f>SUM(V3:V19)</f>
        <v>1558</v>
      </c>
      <c r="W20" s="86">
        <f>SUM(W3:W19)</f>
        <v>228</v>
      </c>
      <c r="X20" s="87">
        <f aca="true" t="shared" si="20" ref="X20:X34">V20/W20</f>
        <v>6.833333333333333</v>
      </c>
      <c r="Y20" s="120">
        <f>F20+M20+T20</f>
        <v>53788</v>
      </c>
      <c r="Z20" s="87">
        <f>Y20/B20</f>
        <v>39.204081632653065</v>
      </c>
      <c r="AA20" s="89">
        <f aca="true" t="shared" si="21" ref="AA20:AA34">H20+O20+V20</f>
        <v>5274</v>
      </c>
      <c r="AB20" s="121">
        <f aca="true" t="shared" si="22" ref="AB20:AB34">AA20/B20</f>
        <v>3.8440233236151604</v>
      </c>
      <c r="AC20" s="89">
        <f>I20+P20+W20</f>
        <v>747</v>
      </c>
      <c r="AD20" s="91">
        <f>SUM(AD3:AD19)/16</f>
        <v>68.25</v>
      </c>
      <c r="AE20" s="91">
        <f t="shared" si="12"/>
        <v>824.0348527775301</v>
      </c>
      <c r="AF20" s="124">
        <f t="shared" si="13"/>
        <v>0.5744187785004112</v>
      </c>
    </row>
    <row r="21" spans="1:32" ht="15">
      <c r="A21" s="66" t="s">
        <v>34</v>
      </c>
      <c r="B21" s="536">
        <v>186</v>
      </c>
      <c r="C21" s="24">
        <v>6</v>
      </c>
      <c r="D21" s="72">
        <v>22</v>
      </c>
      <c r="E21" s="74">
        <f>F21/D21</f>
        <v>128.6818181818182</v>
      </c>
      <c r="F21" s="76">
        <v>2831</v>
      </c>
      <c r="G21" s="73">
        <f t="shared" si="17"/>
        <v>15.220430107526882</v>
      </c>
      <c r="H21" s="74">
        <v>24</v>
      </c>
      <c r="I21" s="74">
        <v>4</v>
      </c>
      <c r="J21" s="74">
        <f>H21/I21</f>
        <v>6</v>
      </c>
      <c r="K21" s="527">
        <v>20</v>
      </c>
      <c r="L21" s="71">
        <f>M21/K21</f>
        <v>119.05</v>
      </c>
      <c r="M21" s="526">
        <v>2381</v>
      </c>
      <c r="N21" s="71">
        <f>M21/B21</f>
        <v>12.801075268817204</v>
      </c>
      <c r="O21" s="71">
        <v>142</v>
      </c>
      <c r="P21" s="70">
        <v>20</v>
      </c>
      <c r="Q21" s="70">
        <f t="shared" si="18"/>
        <v>7.1</v>
      </c>
      <c r="R21" s="551">
        <v>23</v>
      </c>
      <c r="S21" s="552">
        <f>T21/R21</f>
        <v>125.65217391304348</v>
      </c>
      <c r="T21" s="551">
        <v>2890</v>
      </c>
      <c r="U21" s="552">
        <f t="shared" si="19"/>
        <v>15.53763440860215</v>
      </c>
      <c r="V21" s="551">
        <v>185</v>
      </c>
      <c r="W21" s="551">
        <v>25</v>
      </c>
      <c r="X21" s="553">
        <f t="shared" si="20"/>
        <v>7.4</v>
      </c>
      <c r="Y21" s="36">
        <f aca="true" t="shared" si="23" ref="Y21:Y34">F21+M21+T21</f>
        <v>8102</v>
      </c>
      <c r="Z21" s="18">
        <f t="shared" si="7"/>
        <v>43.55913978494624</v>
      </c>
      <c r="AA21" s="19">
        <f t="shared" si="21"/>
        <v>351</v>
      </c>
      <c r="AB21" s="78">
        <f t="shared" si="22"/>
        <v>1.8870967741935485</v>
      </c>
      <c r="AC21" s="19">
        <f t="shared" si="10"/>
        <v>49</v>
      </c>
      <c r="AD21" s="20">
        <f t="shared" si="11"/>
        <v>65</v>
      </c>
      <c r="AE21" s="20">
        <f t="shared" si="12"/>
        <v>124.46133069828723</v>
      </c>
      <c r="AF21" s="64">
        <f>Z21/AD21</f>
        <v>0.670140612076096</v>
      </c>
    </row>
    <row r="22" spans="1:32" ht="15">
      <c r="A22" s="66" t="s">
        <v>35</v>
      </c>
      <c r="B22" s="409">
        <v>280</v>
      </c>
      <c r="C22" s="53">
        <v>10</v>
      </c>
      <c r="D22" s="510">
        <v>22</v>
      </c>
      <c r="E22" s="74">
        <f aca="true" t="shared" si="24" ref="E22:E32">F22/D22</f>
        <v>146</v>
      </c>
      <c r="F22" s="76">
        <v>3212</v>
      </c>
      <c r="G22" s="73">
        <f t="shared" si="17"/>
        <v>11.471428571428572</v>
      </c>
      <c r="H22" s="74">
        <v>578</v>
      </c>
      <c r="I22" s="74">
        <v>78</v>
      </c>
      <c r="J22" s="74">
        <f aca="true" t="shared" si="25" ref="J22:J32">H22/I22</f>
        <v>7.410256410256411</v>
      </c>
      <c r="K22" s="41">
        <v>20</v>
      </c>
      <c r="L22" s="71">
        <f>M22/K22</f>
        <v>151.3</v>
      </c>
      <c r="M22" s="43">
        <v>3026</v>
      </c>
      <c r="N22" s="71">
        <f>M22/B22</f>
        <v>10.807142857142857</v>
      </c>
      <c r="O22" s="44">
        <v>292</v>
      </c>
      <c r="P22" s="49">
        <v>39</v>
      </c>
      <c r="Q22" s="70">
        <f t="shared" si="18"/>
        <v>7.487179487179487</v>
      </c>
      <c r="R22" s="551">
        <v>23</v>
      </c>
      <c r="S22" s="552">
        <v>133.3913043478261</v>
      </c>
      <c r="T22" s="551">
        <v>3068</v>
      </c>
      <c r="U22" s="552">
        <v>10.957142857142857</v>
      </c>
      <c r="V22" s="551">
        <v>160</v>
      </c>
      <c r="W22" s="551">
        <v>24</v>
      </c>
      <c r="X22" s="553">
        <v>6.666666666666667</v>
      </c>
      <c r="Y22" s="36">
        <f t="shared" si="23"/>
        <v>9306</v>
      </c>
      <c r="Z22" s="18">
        <f t="shared" si="7"/>
        <v>33.23571428571429</v>
      </c>
      <c r="AA22" s="19">
        <f t="shared" si="21"/>
        <v>1030</v>
      </c>
      <c r="AB22" s="78">
        <f t="shared" si="22"/>
        <v>3.6785714285714284</v>
      </c>
      <c r="AC22" s="19">
        <f t="shared" si="10"/>
        <v>141</v>
      </c>
      <c r="AD22" s="20">
        <f t="shared" si="11"/>
        <v>65</v>
      </c>
      <c r="AE22" s="20">
        <f t="shared" si="12"/>
        <v>143.56376811594203</v>
      </c>
      <c r="AF22" s="64">
        <f aca="true" t="shared" si="26" ref="AF22:AF32">Z22/AD22</f>
        <v>0.5113186813186813</v>
      </c>
    </row>
    <row r="23" spans="1:32" ht="15">
      <c r="A23" s="66" t="s">
        <v>36</v>
      </c>
      <c r="B23" s="409">
        <v>204</v>
      </c>
      <c r="C23" s="53">
        <v>7</v>
      </c>
      <c r="D23" s="73">
        <v>22</v>
      </c>
      <c r="E23" s="74">
        <f t="shared" si="24"/>
        <v>153.72727272727272</v>
      </c>
      <c r="F23" s="73">
        <v>3382</v>
      </c>
      <c r="G23" s="73">
        <f t="shared" si="17"/>
        <v>16.57843137254902</v>
      </c>
      <c r="H23" s="73">
        <v>296</v>
      </c>
      <c r="I23" s="73">
        <v>50</v>
      </c>
      <c r="J23" s="74">
        <f t="shared" si="25"/>
        <v>5.92</v>
      </c>
      <c r="K23" s="41">
        <v>20</v>
      </c>
      <c r="L23" s="71">
        <f>M23/K23</f>
        <v>145.2</v>
      </c>
      <c r="M23" s="41">
        <v>2904</v>
      </c>
      <c r="N23" s="71">
        <f>M23/B23</f>
        <v>14.235294117647058</v>
      </c>
      <c r="O23" s="41">
        <v>221</v>
      </c>
      <c r="P23" s="45">
        <v>45</v>
      </c>
      <c r="Q23" s="70">
        <f t="shared" si="18"/>
        <v>4.911111111111111</v>
      </c>
      <c r="R23" s="562">
        <v>23</v>
      </c>
      <c r="S23" s="563">
        <f>T23/R23</f>
        <v>150.65217391304347</v>
      </c>
      <c r="T23" s="562">
        <v>3465</v>
      </c>
      <c r="U23" s="563">
        <f>T23/B23</f>
        <v>16.985294117647058</v>
      </c>
      <c r="V23" s="562">
        <v>97</v>
      </c>
      <c r="W23" s="562">
        <v>23</v>
      </c>
      <c r="X23" s="564">
        <f>V23/W23</f>
        <v>4.217391304347826</v>
      </c>
      <c r="Y23" s="36">
        <f t="shared" si="23"/>
        <v>9751</v>
      </c>
      <c r="Z23" s="18">
        <f t="shared" si="7"/>
        <v>47.799019607843135</v>
      </c>
      <c r="AA23" s="19">
        <f t="shared" si="21"/>
        <v>614</v>
      </c>
      <c r="AB23" s="78">
        <f t="shared" si="22"/>
        <v>3.0098039215686274</v>
      </c>
      <c r="AC23" s="19">
        <f t="shared" si="10"/>
        <v>118</v>
      </c>
      <c r="AD23" s="20">
        <f t="shared" si="11"/>
        <v>65</v>
      </c>
      <c r="AE23" s="20">
        <f t="shared" si="12"/>
        <v>149.85981554677207</v>
      </c>
      <c r="AF23" s="64">
        <f t="shared" si="26"/>
        <v>0.7353695324283559</v>
      </c>
    </row>
    <row r="24" spans="1:32" ht="15">
      <c r="A24" s="66" t="s">
        <v>37</v>
      </c>
      <c r="B24" s="409">
        <v>185</v>
      </c>
      <c r="C24" s="53">
        <v>6</v>
      </c>
      <c r="D24" s="510">
        <v>22</v>
      </c>
      <c r="E24" s="74">
        <f t="shared" si="24"/>
        <v>148.36363636363637</v>
      </c>
      <c r="F24" s="76">
        <v>3264</v>
      </c>
      <c r="G24" s="73">
        <f t="shared" si="17"/>
        <v>17.643243243243244</v>
      </c>
      <c r="H24" s="511">
        <v>53</v>
      </c>
      <c r="I24" s="511">
        <v>11</v>
      </c>
      <c r="J24" s="74">
        <f t="shared" si="25"/>
        <v>4.818181818181818</v>
      </c>
      <c r="K24" s="50">
        <v>20</v>
      </c>
      <c r="L24" s="71">
        <v>137.9</v>
      </c>
      <c r="M24" s="50">
        <v>2758</v>
      </c>
      <c r="N24" s="71">
        <v>14.908108108108108</v>
      </c>
      <c r="O24" s="44">
        <v>73</v>
      </c>
      <c r="P24" s="45">
        <v>14</v>
      </c>
      <c r="Q24" s="70">
        <v>5.214285714285714</v>
      </c>
      <c r="R24" s="562">
        <v>23</v>
      </c>
      <c r="S24" s="563">
        <f>T24/R24</f>
        <v>148.17391304347825</v>
      </c>
      <c r="T24" s="562">
        <v>3408</v>
      </c>
      <c r="U24" s="563">
        <f>T24/B24</f>
        <v>18.42162162162162</v>
      </c>
      <c r="V24" s="562">
        <v>69</v>
      </c>
      <c r="W24" s="562">
        <v>14</v>
      </c>
      <c r="X24" s="564">
        <f>V24/W24</f>
        <v>4.928571428571429</v>
      </c>
      <c r="Y24" s="36">
        <f t="shared" si="23"/>
        <v>9430</v>
      </c>
      <c r="Z24" s="18">
        <f t="shared" si="7"/>
        <v>50.97297297297297</v>
      </c>
      <c r="AA24" s="19">
        <f t="shared" si="21"/>
        <v>195</v>
      </c>
      <c r="AB24" s="78">
        <f t="shared" si="22"/>
        <v>1.054054054054054</v>
      </c>
      <c r="AC24" s="19">
        <f t="shared" si="10"/>
        <v>39</v>
      </c>
      <c r="AD24" s="20">
        <f t="shared" si="11"/>
        <v>65</v>
      </c>
      <c r="AE24" s="20">
        <f t="shared" si="12"/>
        <v>144.8125164690382</v>
      </c>
      <c r="AF24" s="64">
        <f t="shared" si="26"/>
        <v>0.7841995841995841</v>
      </c>
    </row>
    <row r="25" spans="1:32" ht="15">
      <c r="A25" s="66" t="s">
        <v>38</v>
      </c>
      <c r="B25" s="409">
        <v>256</v>
      </c>
      <c r="C25" s="53">
        <v>9</v>
      </c>
      <c r="D25" s="131">
        <v>22</v>
      </c>
      <c r="E25" s="74">
        <f t="shared" si="24"/>
        <v>179.3181818181818</v>
      </c>
      <c r="F25" s="131">
        <v>3945</v>
      </c>
      <c r="G25" s="73">
        <f t="shared" si="17"/>
        <v>15.41015625</v>
      </c>
      <c r="H25" s="507">
        <v>59</v>
      </c>
      <c r="I25" s="507">
        <v>15</v>
      </c>
      <c r="J25" s="74">
        <f t="shared" si="25"/>
        <v>3.933333333333333</v>
      </c>
      <c r="K25" s="513">
        <v>20</v>
      </c>
      <c r="L25" s="260">
        <v>170.5</v>
      </c>
      <c r="M25" s="513">
        <v>3410</v>
      </c>
      <c r="N25" s="260">
        <v>13.3203125</v>
      </c>
      <c r="O25" s="260">
        <v>63</v>
      </c>
      <c r="P25" s="260">
        <v>18</v>
      </c>
      <c r="Q25" s="260">
        <v>3.5</v>
      </c>
      <c r="R25" s="354">
        <v>23</v>
      </c>
      <c r="S25" s="408">
        <f aca="true" t="shared" si="27" ref="S25:S31">T25/R25</f>
        <v>169.91304347826087</v>
      </c>
      <c r="T25" s="354">
        <v>3908</v>
      </c>
      <c r="U25" s="408">
        <f t="shared" si="19"/>
        <v>15.265625</v>
      </c>
      <c r="V25" s="354">
        <v>57</v>
      </c>
      <c r="W25" s="354">
        <v>15</v>
      </c>
      <c r="X25" s="408">
        <f t="shared" si="20"/>
        <v>3.8</v>
      </c>
      <c r="Y25" s="36">
        <f t="shared" si="23"/>
        <v>11263</v>
      </c>
      <c r="Z25" s="18">
        <f t="shared" si="7"/>
        <v>43.99609375</v>
      </c>
      <c r="AA25" s="19">
        <f t="shared" si="21"/>
        <v>179</v>
      </c>
      <c r="AB25" s="78">
        <f t="shared" si="22"/>
        <v>0.69921875</v>
      </c>
      <c r="AC25" s="19">
        <f t="shared" si="10"/>
        <v>48</v>
      </c>
      <c r="AD25" s="20">
        <f t="shared" si="11"/>
        <v>65</v>
      </c>
      <c r="AE25" s="20">
        <f t="shared" si="12"/>
        <v>173.2437417654809</v>
      </c>
      <c r="AF25" s="64">
        <f t="shared" si="26"/>
        <v>0.6768629807692308</v>
      </c>
    </row>
    <row r="26" spans="1:32" ht="15">
      <c r="A26" s="66" t="s">
        <v>39</v>
      </c>
      <c r="B26" s="409">
        <v>344</v>
      </c>
      <c r="C26" s="53">
        <v>11</v>
      </c>
      <c r="D26" s="128">
        <v>22</v>
      </c>
      <c r="E26" s="74">
        <f t="shared" si="24"/>
        <v>226.04545454545453</v>
      </c>
      <c r="F26" s="128">
        <v>4973</v>
      </c>
      <c r="G26" s="73">
        <f t="shared" si="17"/>
        <v>14.456395348837209</v>
      </c>
      <c r="H26" s="129">
        <v>197</v>
      </c>
      <c r="I26" s="129">
        <v>39</v>
      </c>
      <c r="J26" s="74">
        <f t="shared" si="25"/>
        <v>5.051282051282051</v>
      </c>
      <c r="K26" s="50">
        <v>20</v>
      </c>
      <c r="L26" s="71">
        <f>M26/K26</f>
        <v>207.85</v>
      </c>
      <c r="M26" s="50">
        <v>4157</v>
      </c>
      <c r="N26" s="71">
        <f aca="true" t="shared" si="28" ref="N26:N31">M26/B26</f>
        <v>12.084302325581396</v>
      </c>
      <c r="O26" s="44">
        <v>117</v>
      </c>
      <c r="P26" s="45">
        <v>23</v>
      </c>
      <c r="Q26" s="70">
        <f t="shared" si="18"/>
        <v>5.086956521739131</v>
      </c>
      <c r="R26" s="522">
        <v>23</v>
      </c>
      <c r="S26" s="523">
        <v>235.30434782608697</v>
      </c>
      <c r="T26" s="522">
        <v>5412</v>
      </c>
      <c r="U26" s="523">
        <v>15.732558139534884</v>
      </c>
      <c r="V26" s="522">
        <v>115</v>
      </c>
      <c r="W26" s="522">
        <v>23</v>
      </c>
      <c r="X26" s="524">
        <v>5</v>
      </c>
      <c r="Y26" s="36">
        <f t="shared" si="23"/>
        <v>14542</v>
      </c>
      <c r="Z26" s="18">
        <f t="shared" si="7"/>
        <v>42.27325581395348</v>
      </c>
      <c r="AA26" s="19">
        <f t="shared" si="21"/>
        <v>429</v>
      </c>
      <c r="AB26" s="78">
        <f t="shared" si="22"/>
        <v>1.247093023255814</v>
      </c>
      <c r="AC26" s="19">
        <f t="shared" si="10"/>
        <v>85</v>
      </c>
      <c r="AD26" s="20">
        <f t="shared" si="11"/>
        <v>65</v>
      </c>
      <c r="AE26" s="20">
        <f t="shared" si="12"/>
        <v>223.06660079051383</v>
      </c>
      <c r="AF26" s="64">
        <f t="shared" si="26"/>
        <v>0.6503577817531305</v>
      </c>
    </row>
    <row r="27" spans="1:32" ht="15">
      <c r="A27" s="66" t="s">
        <v>40</v>
      </c>
      <c r="B27" s="409">
        <v>287</v>
      </c>
      <c r="C27" s="53">
        <v>8</v>
      </c>
      <c r="D27" s="351">
        <v>0</v>
      </c>
      <c r="E27" s="74">
        <v>0</v>
      </c>
      <c r="F27" s="352">
        <v>0</v>
      </c>
      <c r="G27" s="73">
        <f t="shared" si="17"/>
        <v>0</v>
      </c>
      <c r="H27" s="353">
        <v>0</v>
      </c>
      <c r="I27" s="353">
        <v>0</v>
      </c>
      <c r="J27" s="74">
        <v>0</v>
      </c>
      <c r="K27" s="505">
        <v>20</v>
      </c>
      <c r="L27" s="71">
        <f>M27/K27</f>
        <v>171.05</v>
      </c>
      <c r="M27" s="505">
        <v>3421</v>
      </c>
      <c r="N27" s="71">
        <f t="shared" si="28"/>
        <v>11.9198606271777</v>
      </c>
      <c r="O27" s="388">
        <v>137</v>
      </c>
      <c r="P27" s="390">
        <v>28</v>
      </c>
      <c r="Q27" s="70">
        <f t="shared" si="18"/>
        <v>4.892857142857143</v>
      </c>
      <c r="R27" s="551">
        <v>23</v>
      </c>
      <c r="S27" s="552">
        <f>T27/R27</f>
        <v>222.1304347826087</v>
      </c>
      <c r="T27" s="551">
        <v>5109</v>
      </c>
      <c r="U27" s="552">
        <f>T27/B27</f>
        <v>17.801393728222997</v>
      </c>
      <c r="V27" s="551">
        <v>149</v>
      </c>
      <c r="W27" s="551">
        <v>32</v>
      </c>
      <c r="X27" s="553">
        <f>V27/W27</f>
        <v>4.65625</v>
      </c>
      <c r="Y27" s="36">
        <f t="shared" si="23"/>
        <v>8530</v>
      </c>
      <c r="Z27" s="18">
        <f t="shared" si="7"/>
        <v>29.721254355400696</v>
      </c>
      <c r="AA27" s="19">
        <f t="shared" si="21"/>
        <v>286</v>
      </c>
      <c r="AB27" s="78">
        <f t="shared" si="22"/>
        <v>0.9965156794425087</v>
      </c>
      <c r="AC27" s="19">
        <f t="shared" si="10"/>
        <v>60</v>
      </c>
      <c r="AD27" s="20">
        <f t="shared" si="11"/>
        <v>43</v>
      </c>
      <c r="AE27" s="20">
        <f t="shared" si="12"/>
        <v>131.06014492753624</v>
      </c>
      <c r="AF27" s="64">
        <f t="shared" si="26"/>
        <v>0.6911919617535045</v>
      </c>
    </row>
    <row r="28" spans="1:32" ht="15">
      <c r="A28" s="66" t="s">
        <v>41</v>
      </c>
      <c r="B28" s="409">
        <v>180</v>
      </c>
      <c r="C28" s="53">
        <v>5</v>
      </c>
      <c r="D28" s="429">
        <v>22</v>
      </c>
      <c r="E28" s="74">
        <f t="shared" si="24"/>
        <v>83.5909090909091</v>
      </c>
      <c r="F28" s="37">
        <v>1839</v>
      </c>
      <c r="G28" s="73">
        <f t="shared" si="17"/>
        <v>10.216666666666667</v>
      </c>
      <c r="H28" s="429">
        <v>60</v>
      </c>
      <c r="I28" s="429">
        <v>10</v>
      </c>
      <c r="J28" s="74">
        <f t="shared" si="25"/>
        <v>6</v>
      </c>
      <c r="K28" s="516">
        <v>20</v>
      </c>
      <c r="L28" s="71">
        <f>M28/K28</f>
        <v>118.5</v>
      </c>
      <c r="M28" s="43">
        <v>2370</v>
      </c>
      <c r="N28" s="71">
        <f t="shared" si="28"/>
        <v>13.166666666666666</v>
      </c>
      <c r="O28" s="44">
        <v>75</v>
      </c>
      <c r="P28" s="45">
        <v>13</v>
      </c>
      <c r="Q28" s="70">
        <f>O28/P28</f>
        <v>5.769230769230769</v>
      </c>
      <c r="R28" s="445">
        <v>23</v>
      </c>
      <c r="S28" s="446">
        <f t="shared" si="27"/>
        <v>134.6086956521739</v>
      </c>
      <c r="T28" s="445">
        <v>3096</v>
      </c>
      <c r="U28" s="446">
        <f t="shared" si="19"/>
        <v>17.2</v>
      </c>
      <c r="V28" s="445">
        <v>60</v>
      </c>
      <c r="W28" s="445">
        <v>10</v>
      </c>
      <c r="X28" s="443">
        <f t="shared" si="20"/>
        <v>6</v>
      </c>
      <c r="Y28" s="36">
        <f t="shared" si="23"/>
        <v>7305</v>
      </c>
      <c r="Z28" s="18">
        <f t="shared" si="7"/>
        <v>40.58333333333333</v>
      </c>
      <c r="AA28" s="19">
        <f t="shared" si="21"/>
        <v>195</v>
      </c>
      <c r="AB28" s="78">
        <f t="shared" si="22"/>
        <v>1.0833333333333333</v>
      </c>
      <c r="AC28" s="19">
        <f t="shared" si="10"/>
        <v>33</v>
      </c>
      <c r="AD28" s="20">
        <f t="shared" si="11"/>
        <v>65</v>
      </c>
      <c r="AE28" s="20">
        <f t="shared" si="12"/>
        <v>112.23320158102767</v>
      </c>
      <c r="AF28" s="64">
        <f t="shared" si="26"/>
        <v>0.6243589743589743</v>
      </c>
    </row>
    <row r="29" spans="1:32" ht="15">
      <c r="A29" s="66" t="s">
        <v>42</v>
      </c>
      <c r="B29" s="409">
        <v>263</v>
      </c>
      <c r="C29" s="53">
        <v>7</v>
      </c>
      <c r="D29" s="73">
        <v>21</v>
      </c>
      <c r="E29" s="74">
        <f t="shared" si="24"/>
        <v>154.95238095238096</v>
      </c>
      <c r="F29" s="76">
        <v>3254</v>
      </c>
      <c r="G29" s="73">
        <f t="shared" si="17"/>
        <v>12.372623574144487</v>
      </c>
      <c r="H29" s="74">
        <v>363</v>
      </c>
      <c r="I29" s="74">
        <v>29</v>
      </c>
      <c r="J29" s="74">
        <f t="shared" si="25"/>
        <v>12.517241379310345</v>
      </c>
      <c r="K29" s="521">
        <v>20</v>
      </c>
      <c r="L29" s="71">
        <f>M29/K29</f>
        <v>142</v>
      </c>
      <c r="M29" s="43">
        <v>2840</v>
      </c>
      <c r="N29" s="71">
        <f t="shared" si="28"/>
        <v>10.798479087452472</v>
      </c>
      <c r="O29" s="44">
        <v>479</v>
      </c>
      <c r="P29" s="45">
        <v>56</v>
      </c>
      <c r="Q29" s="70">
        <f>O29/P29</f>
        <v>8.553571428571429</v>
      </c>
      <c r="R29" s="522">
        <v>23</v>
      </c>
      <c r="S29" s="523">
        <f t="shared" si="27"/>
        <v>163.34782608695653</v>
      </c>
      <c r="T29" s="522">
        <v>3757</v>
      </c>
      <c r="U29" s="523">
        <f t="shared" si="19"/>
        <v>14.285171102661597</v>
      </c>
      <c r="V29" s="522">
        <v>360</v>
      </c>
      <c r="W29" s="522">
        <v>44</v>
      </c>
      <c r="X29" s="524">
        <f t="shared" si="20"/>
        <v>8.181818181818182</v>
      </c>
      <c r="Y29" s="36">
        <f t="shared" si="23"/>
        <v>9851</v>
      </c>
      <c r="Z29" s="18">
        <f t="shared" si="7"/>
        <v>37.456273764258555</v>
      </c>
      <c r="AA29" s="19">
        <f t="shared" si="21"/>
        <v>1202</v>
      </c>
      <c r="AB29" s="78">
        <f t="shared" si="22"/>
        <v>4.570342205323194</v>
      </c>
      <c r="AC29" s="19">
        <f t="shared" si="10"/>
        <v>129</v>
      </c>
      <c r="AD29" s="20">
        <f t="shared" si="11"/>
        <v>64</v>
      </c>
      <c r="AE29" s="20">
        <f t="shared" si="12"/>
        <v>153.43340234644583</v>
      </c>
      <c r="AF29" s="64">
        <f t="shared" si="26"/>
        <v>0.5852542775665399</v>
      </c>
    </row>
    <row r="30" spans="1:32" ht="15">
      <c r="A30" s="66" t="s">
        <v>43</v>
      </c>
      <c r="B30" s="409">
        <v>278</v>
      </c>
      <c r="C30" s="53">
        <v>10</v>
      </c>
      <c r="D30" s="72">
        <v>22</v>
      </c>
      <c r="E30" s="74">
        <f t="shared" si="24"/>
        <v>126.9090909090909</v>
      </c>
      <c r="F30" s="76">
        <v>2792</v>
      </c>
      <c r="G30" s="73">
        <f t="shared" si="17"/>
        <v>10.043165467625899</v>
      </c>
      <c r="H30" s="74">
        <v>49</v>
      </c>
      <c r="I30" s="74">
        <v>8</v>
      </c>
      <c r="J30" s="74">
        <f t="shared" si="25"/>
        <v>6.125</v>
      </c>
      <c r="K30" s="521">
        <v>20</v>
      </c>
      <c r="L30" s="71">
        <v>162</v>
      </c>
      <c r="M30" s="43">
        <v>3233</v>
      </c>
      <c r="N30" s="71">
        <f t="shared" si="28"/>
        <v>11.629496402877697</v>
      </c>
      <c r="O30" s="71">
        <v>51</v>
      </c>
      <c r="P30" s="70">
        <v>6</v>
      </c>
      <c r="Q30" s="70">
        <f t="shared" si="18"/>
        <v>8.5</v>
      </c>
      <c r="R30" s="562">
        <v>23</v>
      </c>
      <c r="S30" s="563">
        <v>189</v>
      </c>
      <c r="T30" s="562">
        <v>4340</v>
      </c>
      <c r="U30" s="563">
        <f t="shared" si="19"/>
        <v>15.611510791366907</v>
      </c>
      <c r="V30" s="562">
        <v>23</v>
      </c>
      <c r="W30" s="562">
        <v>5</v>
      </c>
      <c r="X30" s="564">
        <f t="shared" si="20"/>
        <v>4.6</v>
      </c>
      <c r="Y30" s="36">
        <f t="shared" si="23"/>
        <v>10365</v>
      </c>
      <c r="Z30" s="18">
        <f t="shared" si="7"/>
        <v>37.2841726618705</v>
      </c>
      <c r="AA30" s="19">
        <f t="shared" si="21"/>
        <v>123</v>
      </c>
      <c r="AB30" s="78">
        <f t="shared" si="22"/>
        <v>0.44244604316546765</v>
      </c>
      <c r="AC30" s="19">
        <f t="shared" si="10"/>
        <v>19</v>
      </c>
      <c r="AD30" s="20">
        <f t="shared" si="11"/>
        <v>65</v>
      </c>
      <c r="AE30" s="20">
        <f t="shared" si="12"/>
        <v>159.30303030303028</v>
      </c>
      <c r="AF30" s="64">
        <f t="shared" si="26"/>
        <v>0.5736026563364692</v>
      </c>
    </row>
    <row r="31" spans="1:32" ht="15">
      <c r="A31" s="66" t="s">
        <v>44</v>
      </c>
      <c r="B31" s="409">
        <v>285</v>
      </c>
      <c r="C31" s="53">
        <v>11</v>
      </c>
      <c r="D31" s="73">
        <v>22</v>
      </c>
      <c r="E31" s="74">
        <f t="shared" si="24"/>
        <v>135.04545454545453</v>
      </c>
      <c r="F31" s="76">
        <v>2971</v>
      </c>
      <c r="G31" s="73">
        <f t="shared" si="17"/>
        <v>10.424561403508772</v>
      </c>
      <c r="H31" s="74">
        <v>97</v>
      </c>
      <c r="I31" s="74">
        <v>16</v>
      </c>
      <c r="J31" s="74">
        <f t="shared" si="25"/>
        <v>6.0625</v>
      </c>
      <c r="K31" s="41">
        <v>20</v>
      </c>
      <c r="L31" s="71">
        <f>M31/K31</f>
        <v>157.85</v>
      </c>
      <c r="M31" s="43">
        <v>3157</v>
      </c>
      <c r="N31" s="71">
        <f t="shared" si="28"/>
        <v>11.07719298245614</v>
      </c>
      <c r="O31" s="44">
        <v>78</v>
      </c>
      <c r="P31" s="45">
        <v>9</v>
      </c>
      <c r="Q31" s="70">
        <f t="shared" si="18"/>
        <v>8.666666666666666</v>
      </c>
      <c r="R31" s="445">
        <v>23</v>
      </c>
      <c r="S31" s="446">
        <f t="shared" si="27"/>
        <v>185.8695652173913</v>
      </c>
      <c r="T31" s="445">
        <v>4275</v>
      </c>
      <c r="U31" s="446">
        <f t="shared" si="19"/>
        <v>15</v>
      </c>
      <c r="V31" s="445">
        <v>155</v>
      </c>
      <c r="W31" s="445">
        <v>18</v>
      </c>
      <c r="X31" s="443">
        <f t="shared" si="20"/>
        <v>8.61111111111111</v>
      </c>
      <c r="Y31" s="36">
        <f t="shared" si="23"/>
        <v>10403</v>
      </c>
      <c r="Z31" s="18">
        <f t="shared" si="7"/>
        <v>36.501754385964915</v>
      </c>
      <c r="AA31" s="19">
        <f t="shared" si="21"/>
        <v>330</v>
      </c>
      <c r="AB31" s="78">
        <f t="shared" si="22"/>
        <v>1.1578947368421053</v>
      </c>
      <c r="AC31" s="19">
        <f t="shared" si="10"/>
        <v>43</v>
      </c>
      <c r="AD31" s="20">
        <f t="shared" si="11"/>
        <v>65</v>
      </c>
      <c r="AE31" s="20">
        <f t="shared" si="12"/>
        <v>159.5883399209486</v>
      </c>
      <c r="AF31" s="64">
        <f t="shared" si="26"/>
        <v>0.5615654520917679</v>
      </c>
    </row>
    <row r="32" spans="1:32" ht="15">
      <c r="A32" s="434" t="s">
        <v>126</v>
      </c>
      <c r="B32" s="424">
        <v>410</v>
      </c>
      <c r="C32" s="53">
        <v>13</v>
      </c>
      <c r="D32" s="422">
        <v>22</v>
      </c>
      <c r="E32" s="74">
        <f t="shared" si="24"/>
        <v>263.59090909090907</v>
      </c>
      <c r="F32" s="364">
        <v>5799</v>
      </c>
      <c r="G32" s="73">
        <f t="shared" si="17"/>
        <v>14.14390243902439</v>
      </c>
      <c r="H32" s="363">
        <v>237</v>
      </c>
      <c r="I32" s="363">
        <v>44</v>
      </c>
      <c r="J32" s="74">
        <f t="shared" si="25"/>
        <v>5.386363636363637</v>
      </c>
      <c r="K32" s="41">
        <v>20</v>
      </c>
      <c r="L32" s="71">
        <v>408</v>
      </c>
      <c r="M32" s="43">
        <v>5518</v>
      </c>
      <c r="N32" s="71">
        <v>14.040712468193384</v>
      </c>
      <c r="O32" s="44">
        <v>85</v>
      </c>
      <c r="P32" s="45">
        <v>15</v>
      </c>
      <c r="Q32" s="70">
        <v>5.666666666666667</v>
      </c>
      <c r="R32" s="551">
        <v>23</v>
      </c>
      <c r="S32" s="552">
        <v>409</v>
      </c>
      <c r="T32" s="551">
        <v>7044</v>
      </c>
      <c r="U32" s="552">
        <f t="shared" si="19"/>
        <v>17.180487804878048</v>
      </c>
      <c r="V32" s="551">
        <v>163</v>
      </c>
      <c r="W32" s="551">
        <v>29</v>
      </c>
      <c r="X32" s="553">
        <f>V32/W32</f>
        <v>5.620689655172414</v>
      </c>
      <c r="Y32" s="36">
        <f t="shared" si="23"/>
        <v>18361</v>
      </c>
      <c r="Z32" s="18">
        <f t="shared" si="7"/>
        <v>45.36510271209582</v>
      </c>
      <c r="AA32" s="19">
        <f t="shared" si="21"/>
        <v>485</v>
      </c>
      <c r="AB32" s="78">
        <f t="shared" si="22"/>
        <v>1.1829268292682926</v>
      </c>
      <c r="AC32" s="19">
        <f t="shared" si="10"/>
        <v>88</v>
      </c>
      <c r="AD32" s="20">
        <f t="shared" si="11"/>
        <v>65</v>
      </c>
      <c r="AE32" s="20">
        <f t="shared" si="12"/>
        <v>360.1969696969697</v>
      </c>
      <c r="AF32" s="64">
        <f t="shared" si="26"/>
        <v>0.6979246571091664</v>
      </c>
    </row>
    <row r="33" spans="1:32" s="122" customFormat="1" ht="15.75">
      <c r="A33" s="94" t="s">
        <v>17</v>
      </c>
      <c r="B33" s="94">
        <f>SUM(B21:B32)</f>
        <v>3158</v>
      </c>
      <c r="C33" s="94">
        <f>SUM(C21:C32)</f>
        <v>103</v>
      </c>
      <c r="D33" s="94">
        <f>SUM(D21:D31)</f>
        <v>219</v>
      </c>
      <c r="E33" s="135">
        <f>SUM(E21:E31)</f>
        <v>1482.634199134199</v>
      </c>
      <c r="F33" s="94">
        <f>SUM(F21:F31)</f>
        <v>32463</v>
      </c>
      <c r="G33" s="96">
        <f t="shared" si="17"/>
        <v>10.279607346421786</v>
      </c>
      <c r="H33" s="95">
        <f>SUM(H21:H31)</f>
        <v>1776</v>
      </c>
      <c r="I33" s="95">
        <f>SUM(I21:I31)</f>
        <v>260</v>
      </c>
      <c r="J33" s="95">
        <f>H33/I33</f>
        <v>6.8307692307692305</v>
      </c>
      <c r="K33" s="81">
        <f>SUM(K21:K31)</f>
        <v>220</v>
      </c>
      <c r="L33" s="81">
        <f>SUM(L21:L31)</f>
        <v>1683.2</v>
      </c>
      <c r="M33" s="81">
        <f>SUM(M21:M31)</f>
        <v>33657</v>
      </c>
      <c r="N33" s="96">
        <f>M33/B33</f>
        <v>10.65769474350855</v>
      </c>
      <c r="O33" s="95">
        <f>SUM(O21:O31)</f>
        <v>1728</v>
      </c>
      <c r="P33" s="95">
        <f>SUM(P21:P31)</f>
        <v>271</v>
      </c>
      <c r="Q33" s="97">
        <f>O33/P33</f>
        <v>6.376383763837638</v>
      </c>
      <c r="R33" s="81">
        <f>SUM(R21:R31)</f>
        <v>253</v>
      </c>
      <c r="S33" s="81">
        <f>SUM(S21:S31)</f>
        <v>1858.0434782608695</v>
      </c>
      <c r="T33" s="81">
        <f>SUM(T21:T31)</f>
        <v>42728</v>
      </c>
      <c r="U33" s="98">
        <f t="shared" si="19"/>
        <v>13.53008233058898</v>
      </c>
      <c r="V33" s="98">
        <f>SUM(V21:V31)</f>
        <v>1430</v>
      </c>
      <c r="W33" s="98">
        <f>SUM(W21:W31)</f>
        <v>233</v>
      </c>
      <c r="X33" s="98">
        <f t="shared" si="20"/>
        <v>6.1373390557939915</v>
      </c>
      <c r="Y33" s="120">
        <f t="shared" si="23"/>
        <v>108848</v>
      </c>
      <c r="Z33" s="87">
        <f>Y33/B33</f>
        <v>34.467384420519316</v>
      </c>
      <c r="AA33" s="89">
        <f t="shared" si="21"/>
        <v>4934</v>
      </c>
      <c r="AB33" s="121">
        <f t="shared" si="22"/>
        <v>1.5623812539582014</v>
      </c>
      <c r="AC33" s="89">
        <f t="shared" si="10"/>
        <v>764</v>
      </c>
      <c r="AD33" s="91">
        <f>SUM(AD21:AD31)/11</f>
        <v>62.90909090909091</v>
      </c>
      <c r="AE33" s="91">
        <f t="shared" si="12"/>
        <v>1674.6258924650228</v>
      </c>
      <c r="AF33" s="92">
        <f>Z33/AD33</f>
        <v>0.5478919488810874</v>
      </c>
    </row>
    <row r="34" spans="1:32" s="114" customFormat="1" ht="15.75">
      <c r="A34" s="100" t="s">
        <v>11</v>
      </c>
      <c r="B34" s="101">
        <f>B20+B33</f>
        <v>4530</v>
      </c>
      <c r="C34" s="101">
        <f>C20+C33</f>
        <v>166</v>
      </c>
      <c r="D34" s="101">
        <f>D20+D33</f>
        <v>581</v>
      </c>
      <c r="E34" s="106">
        <f>E20+E33</f>
        <v>2288.9805194805194</v>
      </c>
      <c r="F34" s="101">
        <f>F20+F33</f>
        <v>50595</v>
      </c>
      <c r="G34" s="115">
        <f t="shared" si="17"/>
        <v>11.168874172185431</v>
      </c>
      <c r="H34" s="103">
        <f>SUM(H20,H33)</f>
        <v>3839</v>
      </c>
      <c r="I34" s="103">
        <f>SUM(I20,I33)</f>
        <v>548</v>
      </c>
      <c r="J34" s="116">
        <f>H34/I34</f>
        <v>7.005474452554744</v>
      </c>
      <c r="K34" s="105">
        <f>SUM(K20,K33)</f>
        <v>559</v>
      </c>
      <c r="L34" s="105">
        <f>SUM(L20,L33)</f>
        <v>2500.6973684210525</v>
      </c>
      <c r="M34" s="105">
        <f>SUM(M20,M33)</f>
        <v>49803</v>
      </c>
      <c r="N34" s="106">
        <f>M34/B34</f>
        <v>10.994039735099339</v>
      </c>
      <c r="O34" s="107">
        <f>SUM(O20,O33)</f>
        <v>3381</v>
      </c>
      <c r="P34" s="107">
        <f>SUM(P20,P33)</f>
        <v>502</v>
      </c>
      <c r="Q34" s="106">
        <f>O34/P34</f>
        <v>6.735059760956175</v>
      </c>
      <c r="R34" s="105">
        <f>SUM(R20,R33)</f>
        <v>644</v>
      </c>
      <c r="S34" s="105">
        <f>SUM(S20,S33)</f>
        <v>2706.304347826087</v>
      </c>
      <c r="T34" s="105">
        <f>SUM(T20,T33)</f>
        <v>62238</v>
      </c>
      <c r="U34" s="108">
        <f t="shared" si="19"/>
        <v>13.739072847682118</v>
      </c>
      <c r="V34" s="105">
        <f>SUM(V20,V33)</f>
        <v>2988</v>
      </c>
      <c r="W34" s="105">
        <f>SUM(W20,W33)</f>
        <v>461</v>
      </c>
      <c r="X34" s="105">
        <f t="shared" si="20"/>
        <v>6.481561822125814</v>
      </c>
      <c r="Y34" s="117">
        <f t="shared" si="23"/>
        <v>162636</v>
      </c>
      <c r="Z34" s="117">
        <f>Y34/B34</f>
        <v>35.901986754966885</v>
      </c>
      <c r="AA34" s="110">
        <f t="shared" si="21"/>
        <v>10208</v>
      </c>
      <c r="AB34" s="118">
        <f t="shared" si="22"/>
        <v>2.2534216335540838</v>
      </c>
      <c r="AC34" s="110">
        <f t="shared" si="10"/>
        <v>1511</v>
      </c>
      <c r="AD34" s="112">
        <f>SUM(AD20,AD33)/2</f>
        <v>65.57954545454545</v>
      </c>
      <c r="AE34" s="112">
        <f>SUM(AE20,AE33)</f>
        <v>2498.660745242553</v>
      </c>
      <c r="AF34" s="119">
        <f>Z34/AD34</f>
        <v>0.5474570844631929</v>
      </c>
    </row>
  </sheetData>
  <sheetProtection/>
  <mergeCells count="4">
    <mergeCell ref="D1:J1"/>
    <mergeCell ref="K1:Q1"/>
    <mergeCell ref="R1:X1"/>
    <mergeCell ref="Y1:A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3"/>
  <sheetViews>
    <sheetView tabSelected="1" zoomScale="80" zoomScaleNormal="80" zoomScalePageLayoutView="0" workbookViewId="0" topLeftCell="A1">
      <selection activeCell="A14" sqref="A14:IV14"/>
    </sheetView>
  </sheetViews>
  <sheetFormatPr defaultColWidth="9.140625" defaultRowHeight="15"/>
  <cols>
    <col min="1" max="1" width="18.421875" style="1" customWidth="1"/>
    <col min="2" max="2" width="8.00390625" style="2" hidden="1" customWidth="1"/>
    <col min="3" max="4" width="7.57421875" style="2" hidden="1" customWidth="1"/>
    <col min="5" max="5" width="11.140625" style="138" hidden="1" customWidth="1"/>
    <col min="6" max="6" width="11.00390625" style="139" hidden="1" customWidth="1"/>
    <col min="7" max="7" width="8.00390625" style="2" hidden="1" customWidth="1"/>
    <col min="8" max="8" width="12.140625" style="141" hidden="1" customWidth="1"/>
    <col min="9" max="9" width="12.57421875" style="7" hidden="1" customWidth="1"/>
    <col min="10" max="10" width="7.00390625" style="2" customWidth="1"/>
    <col min="11" max="11" width="6.421875" style="2" customWidth="1"/>
    <col min="12" max="12" width="7.421875" style="56" customWidth="1"/>
    <col min="13" max="13" width="9.140625" style="2" customWidth="1"/>
    <col min="14" max="14" width="7.57421875" style="2" customWidth="1"/>
    <col min="15" max="15" width="7.00390625" style="2" customWidth="1"/>
    <col min="16" max="16" width="9.140625" style="2" customWidth="1"/>
    <col min="17" max="17" width="8.421875" style="2" customWidth="1"/>
    <col min="18" max="18" width="11.421875" style="2" customWidth="1"/>
    <col min="19" max="19" width="10.140625" style="2" customWidth="1"/>
    <col min="20" max="20" width="9.140625" style="2" customWidth="1"/>
    <col min="22" max="22" width="10.421875" style="137" customWidth="1"/>
    <col min="23" max="23" width="8.421875" style="0" customWidth="1"/>
    <col min="24" max="24" width="7.8515625" style="0" customWidth="1"/>
  </cols>
  <sheetData>
    <row r="1" spans="1:24" ht="15" customHeight="1">
      <c r="A1" s="592"/>
      <c r="B1" s="594" t="s">
        <v>57</v>
      </c>
      <c r="C1" s="595"/>
      <c r="D1" s="595"/>
      <c r="E1" s="595"/>
      <c r="F1" s="595"/>
      <c r="G1" s="595"/>
      <c r="H1" s="595"/>
      <c r="I1" s="596"/>
      <c r="J1" s="597" t="s">
        <v>129</v>
      </c>
      <c r="K1" s="598"/>
      <c r="L1" s="598"/>
      <c r="M1" s="598"/>
      <c r="N1" s="598"/>
      <c r="O1" s="598"/>
      <c r="P1" s="598"/>
      <c r="Q1" s="599"/>
      <c r="R1" s="600" t="s">
        <v>127</v>
      </c>
      <c r="S1" s="600"/>
      <c r="T1" s="600"/>
      <c r="U1" s="600"/>
      <c r="V1" s="600"/>
      <c r="W1" s="600"/>
      <c r="X1" s="317"/>
    </row>
    <row r="2" spans="1:24" ht="123.75" customHeight="1">
      <c r="A2" s="593"/>
      <c r="B2" s="267" t="s">
        <v>51</v>
      </c>
      <c r="C2" s="267" t="s">
        <v>72</v>
      </c>
      <c r="D2" s="268" t="s">
        <v>73</v>
      </c>
      <c r="E2" s="269" t="s">
        <v>74</v>
      </c>
      <c r="F2" s="270" t="s">
        <v>75</v>
      </c>
      <c r="G2" s="267" t="s">
        <v>76</v>
      </c>
      <c r="H2" s="271" t="s">
        <v>77</v>
      </c>
      <c r="I2" s="272" t="s">
        <v>78</v>
      </c>
      <c r="J2" s="273" t="s">
        <v>62</v>
      </c>
      <c r="K2" s="274" t="s">
        <v>72</v>
      </c>
      <c r="L2" s="275" t="s">
        <v>73</v>
      </c>
      <c r="M2" s="276" t="s">
        <v>74</v>
      </c>
      <c r="N2" s="277" t="s">
        <v>75</v>
      </c>
      <c r="O2" s="274" t="s">
        <v>76</v>
      </c>
      <c r="P2" s="278" t="s">
        <v>77</v>
      </c>
      <c r="Q2" s="279" t="s">
        <v>78</v>
      </c>
      <c r="R2" s="318" t="s">
        <v>132</v>
      </c>
      <c r="S2" s="318" t="s">
        <v>63</v>
      </c>
      <c r="T2" s="319" t="s">
        <v>60</v>
      </c>
      <c r="U2" s="318" t="s">
        <v>76</v>
      </c>
      <c r="V2" s="280" t="s">
        <v>61</v>
      </c>
      <c r="W2" s="280" t="s">
        <v>6</v>
      </c>
      <c r="X2" s="392" t="s">
        <v>131</v>
      </c>
    </row>
    <row r="3" spans="1:24" ht="15">
      <c r="A3" s="411" t="s">
        <v>117</v>
      </c>
      <c r="B3" s="281">
        <v>35006</v>
      </c>
      <c r="C3" s="282">
        <v>207</v>
      </c>
      <c r="D3" s="282">
        <v>189</v>
      </c>
      <c r="E3" s="283">
        <f aca="true" t="shared" si="0" ref="E3:E20">B3/C3</f>
        <v>169.11111111111111</v>
      </c>
      <c r="F3" s="284">
        <f aca="true" t="shared" si="1" ref="F3:F20">B3/D3</f>
        <v>185.21693121693121</v>
      </c>
      <c r="G3" s="282">
        <v>1619</v>
      </c>
      <c r="H3" s="285">
        <f aca="true" t="shared" si="2" ref="H3:H20">G3/C3</f>
        <v>7.821256038647343</v>
      </c>
      <c r="I3" s="286">
        <f aca="true" t="shared" si="3" ref="I3:I20">G3/D3</f>
        <v>8.566137566137566</v>
      </c>
      <c r="J3" s="559">
        <f>SUM('детодни 2020'!P3)</f>
        <v>3797</v>
      </c>
      <c r="K3" s="559">
        <f>SUM('детодни 2020'!L3)</f>
        <v>37</v>
      </c>
      <c r="L3" s="559">
        <f>SUM('детодни 2020'!N3)</f>
        <v>38</v>
      </c>
      <c r="M3" s="288">
        <f aca="true" t="shared" si="4" ref="M3:M19">J3/K3</f>
        <v>102.62162162162163</v>
      </c>
      <c r="N3" s="289">
        <f aca="true" t="shared" si="5" ref="N3:N20">J3/L3</f>
        <v>99.92105263157895</v>
      </c>
      <c r="O3" s="290">
        <v>140</v>
      </c>
      <c r="P3" s="288">
        <f aca="true" t="shared" si="6" ref="P3:P21">O3/K3</f>
        <v>3.7837837837837838</v>
      </c>
      <c r="Q3" s="289">
        <f>O3/L3</f>
        <v>3.6842105263157894</v>
      </c>
      <c r="R3" s="365">
        <v>37</v>
      </c>
      <c r="S3" s="291">
        <f>SUM('1 кв. 2020'!Y3,'2 кв. 2020'!Y3,' 3.2020'!Y3,'4 кв. 2020'!Y3)</f>
        <v>3796</v>
      </c>
      <c r="T3" s="292">
        <f>S3/R3</f>
        <v>102.5945945945946</v>
      </c>
      <c r="U3" s="291">
        <f>SUM('1 кв. 2020'!AA3,'2 кв. 2020'!AA3,' 3.2020'!AA3,'4 кв. 2020'!AA3)</f>
        <v>140</v>
      </c>
      <c r="V3" s="291">
        <f>U3/R3</f>
        <v>3.7837837837837838</v>
      </c>
      <c r="W3" s="291">
        <f>SUM('1 кв. 2020'!AC3,'2 кв. 2020'!AC3,' 3.2020'!AC3,'4 кв. 2020'!AC3)</f>
        <v>52</v>
      </c>
      <c r="X3" s="393">
        <f>O3/L3</f>
        <v>3.6842105263157894</v>
      </c>
    </row>
    <row r="4" spans="1:24" ht="15">
      <c r="A4" s="411" t="s">
        <v>93</v>
      </c>
      <c r="B4" s="293">
        <v>37753</v>
      </c>
      <c r="C4" s="294">
        <v>225</v>
      </c>
      <c r="D4" s="294">
        <v>225</v>
      </c>
      <c r="E4" s="283">
        <f t="shared" si="0"/>
        <v>167.79111111111112</v>
      </c>
      <c r="F4" s="284">
        <f t="shared" si="1"/>
        <v>167.79111111111112</v>
      </c>
      <c r="G4" s="294">
        <v>2227</v>
      </c>
      <c r="H4" s="285">
        <f t="shared" si="2"/>
        <v>9.897777777777778</v>
      </c>
      <c r="I4" s="286">
        <f t="shared" si="3"/>
        <v>9.897777777777778</v>
      </c>
      <c r="J4" s="559">
        <f>SUM('детодни 2020'!P4)</f>
        <v>8561</v>
      </c>
      <c r="K4" s="559">
        <f>SUM('детодни 2020'!L4)</f>
        <v>79</v>
      </c>
      <c r="L4" s="559">
        <f>SUM('детодни 2020'!N4)</f>
        <v>79</v>
      </c>
      <c r="M4" s="288">
        <f t="shared" si="4"/>
        <v>108.36708860759494</v>
      </c>
      <c r="N4" s="289">
        <f t="shared" si="5"/>
        <v>108.36708860759494</v>
      </c>
      <c r="O4" s="290">
        <v>439</v>
      </c>
      <c r="P4" s="288">
        <f t="shared" si="6"/>
        <v>5.556962025316456</v>
      </c>
      <c r="Q4" s="289">
        <f aca="true" t="shared" si="7" ref="Q4:Q19">O4/L4</f>
        <v>5.556962025316456</v>
      </c>
      <c r="R4" s="365">
        <v>79</v>
      </c>
      <c r="S4" s="291">
        <f>SUM('1 кв. 2020'!Y4,'2 кв. 2020'!Y4,' 3.2020'!Y4,'4 кв. 2020'!Y4)</f>
        <v>8561</v>
      </c>
      <c r="T4" s="292">
        <f aca="true" t="shared" si="8" ref="T4:T19">S4/R4</f>
        <v>108.36708860759494</v>
      </c>
      <c r="U4" s="291">
        <f>SUM('1 кв. 2020'!AA4,'2 кв. 2020'!AA4,' 3.2020'!AA4,'4 кв. 2020'!AA4)</f>
        <v>439</v>
      </c>
      <c r="V4" s="291">
        <f aca="true" t="shared" si="9" ref="V4:V15">U4/R4</f>
        <v>5.556962025316456</v>
      </c>
      <c r="W4" s="291">
        <f>SUM('1 кв. 2020'!AC4,'2 кв. 2020'!AC4,' 3.2020'!AC4,'4 кв. 2020'!AC4)</f>
        <v>89</v>
      </c>
      <c r="X4" s="393">
        <f aca="true" t="shared" si="10" ref="X4:X32">O4/L4</f>
        <v>5.556962025316456</v>
      </c>
    </row>
    <row r="5" spans="1:24" ht="15">
      <c r="A5" s="411" t="s">
        <v>114</v>
      </c>
      <c r="B5" s="281">
        <v>22709</v>
      </c>
      <c r="C5" s="282">
        <v>132</v>
      </c>
      <c r="D5" s="282">
        <v>132</v>
      </c>
      <c r="E5" s="283">
        <f t="shared" si="0"/>
        <v>172.03787878787878</v>
      </c>
      <c r="F5" s="284">
        <f t="shared" si="1"/>
        <v>172.03787878787878</v>
      </c>
      <c r="G5" s="282">
        <v>1138</v>
      </c>
      <c r="H5" s="285">
        <f t="shared" si="2"/>
        <v>8.621212121212121</v>
      </c>
      <c r="I5" s="286">
        <f t="shared" si="3"/>
        <v>8.621212121212121</v>
      </c>
      <c r="J5" s="559">
        <f>SUM('детодни 2020'!P5)</f>
        <v>7864</v>
      </c>
      <c r="K5" s="559">
        <f>SUM('детодни 2020'!L5)</f>
        <v>82</v>
      </c>
      <c r="L5" s="559">
        <f>SUM('детодни 2020'!N5)</f>
        <v>80</v>
      </c>
      <c r="M5" s="288">
        <f t="shared" si="4"/>
        <v>95.90243902439025</v>
      </c>
      <c r="N5" s="289">
        <f t="shared" si="5"/>
        <v>98.3</v>
      </c>
      <c r="O5" s="290">
        <v>1069</v>
      </c>
      <c r="P5" s="288">
        <f t="shared" si="6"/>
        <v>13.036585365853659</v>
      </c>
      <c r="Q5" s="289">
        <f t="shared" si="7"/>
        <v>13.3625</v>
      </c>
      <c r="R5" s="365">
        <v>82</v>
      </c>
      <c r="S5" s="291">
        <f>SUM('1 кв. 2020'!Y5,'2 кв. 2020'!Y5,' 3.2020'!Y5,'4 кв. 2020'!Y5)</f>
        <v>7864</v>
      </c>
      <c r="T5" s="292">
        <f t="shared" si="8"/>
        <v>95.90243902439025</v>
      </c>
      <c r="U5" s="291">
        <f>SUM('1 кв. 2020'!AA5,'2 кв. 2020'!AA5,' 3.2020'!AA5,'4 кв. 2020'!AA5)</f>
        <v>1069</v>
      </c>
      <c r="V5" s="291">
        <f>U5/R5</f>
        <v>13.036585365853659</v>
      </c>
      <c r="W5" s="291">
        <f>SUM('1 кв. 2020'!AC5,'2 кв. 2020'!AC5,' 3.2020'!AC5,'4 кв. 2020'!AC5)</f>
        <v>103</v>
      </c>
      <c r="X5" s="393">
        <f t="shared" si="10"/>
        <v>13.3625</v>
      </c>
    </row>
    <row r="6" spans="1:24" ht="15">
      <c r="A6" s="411" t="s">
        <v>118</v>
      </c>
      <c r="B6" s="293">
        <v>39378</v>
      </c>
      <c r="C6" s="294">
        <v>220</v>
      </c>
      <c r="D6" s="294">
        <v>203</v>
      </c>
      <c r="E6" s="283">
        <f t="shared" si="0"/>
        <v>178.9909090909091</v>
      </c>
      <c r="F6" s="284">
        <f t="shared" si="1"/>
        <v>193.98029556650246</v>
      </c>
      <c r="G6" s="294">
        <v>3061</v>
      </c>
      <c r="H6" s="285">
        <f t="shared" si="2"/>
        <v>13.913636363636364</v>
      </c>
      <c r="I6" s="286">
        <f t="shared" si="3"/>
        <v>15.078817733990148</v>
      </c>
      <c r="J6" s="559">
        <f>SUM('детодни 2020'!P6)</f>
        <v>2952</v>
      </c>
      <c r="K6" s="559">
        <f>SUM('детодни 2020'!L6)</f>
        <v>39</v>
      </c>
      <c r="L6" s="559">
        <f>SUM('детодни 2020'!N6)</f>
        <v>38</v>
      </c>
      <c r="M6" s="288">
        <f t="shared" si="4"/>
        <v>75.6923076923077</v>
      </c>
      <c r="N6" s="289">
        <f t="shared" si="5"/>
        <v>77.6842105263158</v>
      </c>
      <c r="O6" s="290">
        <v>1033</v>
      </c>
      <c r="P6" s="288">
        <f t="shared" si="6"/>
        <v>26.487179487179485</v>
      </c>
      <c r="Q6" s="289">
        <f t="shared" si="7"/>
        <v>27.18421052631579</v>
      </c>
      <c r="R6" s="365">
        <v>39</v>
      </c>
      <c r="S6" s="291">
        <f>SUM('1 кв. 2020'!Y6,'2 кв. 2020'!Y6,' 3.2020'!Y6,'4 кв. 2020'!Y6)</f>
        <v>2952</v>
      </c>
      <c r="T6" s="292">
        <f t="shared" si="8"/>
        <v>75.6923076923077</v>
      </c>
      <c r="U6" s="291">
        <f>SUM('1 кв. 2020'!AA6,'2 кв. 2020'!AA6,' 3.2020'!AA6,'4 кв. 2020'!AA6)</f>
        <v>1033</v>
      </c>
      <c r="V6" s="291">
        <f t="shared" si="9"/>
        <v>26.487179487179485</v>
      </c>
      <c r="W6" s="291">
        <f>SUM('1 кв. 2020'!AC6,'2 кв. 2020'!AC6,' 3.2020'!AC6,'4 кв. 2020'!AC6)</f>
        <v>104</v>
      </c>
      <c r="X6" s="393">
        <f t="shared" si="10"/>
        <v>27.18421052631579</v>
      </c>
    </row>
    <row r="7" spans="1:24" ht="15">
      <c r="A7" s="411" t="s">
        <v>22</v>
      </c>
      <c r="B7" s="281">
        <v>27876</v>
      </c>
      <c r="C7" s="282">
        <v>150</v>
      </c>
      <c r="D7" s="282">
        <v>137</v>
      </c>
      <c r="E7" s="283">
        <f t="shared" si="0"/>
        <v>185.84</v>
      </c>
      <c r="F7" s="284">
        <f t="shared" si="1"/>
        <v>203.47445255474452</v>
      </c>
      <c r="G7" s="281">
        <v>817</v>
      </c>
      <c r="H7" s="285">
        <f t="shared" si="2"/>
        <v>5.446666666666666</v>
      </c>
      <c r="I7" s="286">
        <f t="shared" si="3"/>
        <v>5.963503649635037</v>
      </c>
      <c r="J7" s="559">
        <f>SUM('детодни 2020'!P7)</f>
        <v>1314</v>
      </c>
      <c r="K7" s="559">
        <f>SUM('детодни 2020'!L7)</f>
        <v>15</v>
      </c>
      <c r="L7" s="559">
        <f>SUM('детодни 2020'!N7)</f>
        <v>15</v>
      </c>
      <c r="M7" s="288">
        <f t="shared" si="4"/>
        <v>87.6</v>
      </c>
      <c r="N7" s="289">
        <f t="shared" si="5"/>
        <v>87.6</v>
      </c>
      <c r="O7" s="290">
        <v>234</v>
      </c>
      <c r="P7" s="288">
        <f t="shared" si="6"/>
        <v>15.6</v>
      </c>
      <c r="Q7" s="289">
        <f t="shared" si="7"/>
        <v>15.6</v>
      </c>
      <c r="R7" s="365">
        <v>15</v>
      </c>
      <c r="S7" s="291">
        <f>SUM('1 кв. 2020'!Y7,'2 кв. 2020'!Y7,' 3.2020'!Y7,'4 кв. 2020'!Y7)</f>
        <v>1314</v>
      </c>
      <c r="T7" s="292">
        <f t="shared" si="8"/>
        <v>87.6</v>
      </c>
      <c r="U7" s="291">
        <f>SUM('1 кв. 2020'!AA7,'2 кв. 2020'!AA7,' 3.2020'!AA7,'4 кв. 2020'!AA7)</f>
        <v>234</v>
      </c>
      <c r="V7" s="291">
        <f t="shared" si="9"/>
        <v>15.6</v>
      </c>
      <c r="W7" s="291">
        <f>SUM('1 кв. 2020'!AC7,'2 кв. 2020'!AC7,' 3.2020'!AC7,'4 кв. 2020'!AC7)</f>
        <v>25</v>
      </c>
      <c r="X7" s="393">
        <f t="shared" si="10"/>
        <v>15.6</v>
      </c>
    </row>
    <row r="8" spans="1:24" ht="15">
      <c r="A8" s="411" t="s">
        <v>98</v>
      </c>
      <c r="B8" s="293">
        <v>3241</v>
      </c>
      <c r="C8" s="294">
        <v>20</v>
      </c>
      <c r="D8" s="294">
        <v>16</v>
      </c>
      <c r="E8" s="283">
        <f t="shared" si="0"/>
        <v>162.05</v>
      </c>
      <c r="F8" s="284">
        <f t="shared" si="1"/>
        <v>202.5625</v>
      </c>
      <c r="G8" s="294">
        <v>268</v>
      </c>
      <c r="H8" s="285">
        <f t="shared" si="2"/>
        <v>13.4</v>
      </c>
      <c r="I8" s="286">
        <f t="shared" si="3"/>
        <v>16.75</v>
      </c>
      <c r="J8" s="559">
        <f>SUM('детодни 2020'!P8)</f>
        <v>19317</v>
      </c>
      <c r="K8" s="559">
        <f>SUM('детодни 2020'!L8)</f>
        <v>230</v>
      </c>
      <c r="L8" s="559">
        <f>SUM('детодни 2020'!N8)</f>
        <v>230</v>
      </c>
      <c r="M8" s="288">
        <f t="shared" si="4"/>
        <v>83.98695652173913</v>
      </c>
      <c r="N8" s="289">
        <f t="shared" si="5"/>
        <v>83.98695652173913</v>
      </c>
      <c r="O8" s="290">
        <v>2393</v>
      </c>
      <c r="P8" s="288">
        <f t="shared" si="6"/>
        <v>10.404347826086957</v>
      </c>
      <c r="Q8" s="289">
        <f t="shared" si="7"/>
        <v>10.404347826086957</v>
      </c>
      <c r="R8" s="365">
        <v>230</v>
      </c>
      <c r="S8" s="291">
        <f>SUM('1 кв. 2020'!Y8,'2 кв. 2020'!Y8,' 3.2020'!Y8,'4 кв. 2020'!Y8)</f>
        <v>19317</v>
      </c>
      <c r="T8" s="292">
        <f t="shared" si="8"/>
        <v>83.98695652173913</v>
      </c>
      <c r="U8" s="291">
        <f>SUM('1 кв. 2020'!AA8,'2 кв. 2020'!AA8,' 3.2020'!AA8,'4 кв. 2020'!AA8)</f>
        <v>2393</v>
      </c>
      <c r="V8" s="291">
        <f t="shared" si="9"/>
        <v>10.404347826086957</v>
      </c>
      <c r="W8" s="291">
        <f>SUM('1 кв. 2020'!AC8,'2 кв. 2020'!AC8,' 3.2020'!AC8,'4 кв. 2020'!AC8)</f>
        <v>284</v>
      </c>
      <c r="X8" s="393">
        <f t="shared" si="10"/>
        <v>10.404347826086957</v>
      </c>
    </row>
    <row r="9" spans="1:24" ht="15">
      <c r="A9" s="411" t="s">
        <v>115</v>
      </c>
      <c r="B9" s="281">
        <v>5415</v>
      </c>
      <c r="C9" s="282">
        <v>29</v>
      </c>
      <c r="D9" s="282">
        <v>29</v>
      </c>
      <c r="E9" s="283">
        <f t="shared" si="0"/>
        <v>186.72413793103448</v>
      </c>
      <c r="F9" s="284">
        <f t="shared" si="1"/>
        <v>186.72413793103448</v>
      </c>
      <c r="G9" s="282">
        <v>557</v>
      </c>
      <c r="H9" s="285">
        <f t="shared" si="2"/>
        <v>19.20689655172414</v>
      </c>
      <c r="I9" s="286">
        <f t="shared" si="3"/>
        <v>19.20689655172414</v>
      </c>
      <c r="J9" s="559">
        <f>SUM('детодни 2020'!P9)</f>
        <v>18565</v>
      </c>
      <c r="K9" s="559">
        <f>SUM('детодни 2020'!L9)</f>
        <v>143</v>
      </c>
      <c r="L9" s="559">
        <f>SUM('детодни 2020'!N9)</f>
        <v>142</v>
      </c>
      <c r="M9" s="295">
        <f t="shared" si="4"/>
        <v>129.82517482517483</v>
      </c>
      <c r="N9" s="289">
        <f t="shared" si="5"/>
        <v>130.7394366197183</v>
      </c>
      <c r="O9" s="290">
        <v>957</v>
      </c>
      <c r="P9" s="288">
        <f t="shared" si="6"/>
        <v>6.6923076923076925</v>
      </c>
      <c r="Q9" s="289">
        <f t="shared" si="7"/>
        <v>6.73943661971831</v>
      </c>
      <c r="R9" s="365">
        <v>143</v>
      </c>
      <c r="S9" s="291">
        <f>SUM('1 кв. 2020'!Y9,'2 кв. 2020'!Y9,' 3.2020'!Y9,'4 кв. 2020'!Y9)</f>
        <v>18565</v>
      </c>
      <c r="T9" s="292">
        <f t="shared" si="8"/>
        <v>129.82517482517483</v>
      </c>
      <c r="U9" s="291">
        <f>SUM('1 кв. 2020'!AA9,'2 кв. 2020'!AA9,' 3.2020'!AA9,'4 кв. 2020'!AA9)</f>
        <v>957</v>
      </c>
      <c r="V9" s="291">
        <f t="shared" si="9"/>
        <v>6.6923076923076925</v>
      </c>
      <c r="W9" s="291">
        <f>SUM('1 кв. 2020'!AC9,'2 кв. 2020'!AC9,' 3.2020'!AC9,'4 кв. 2020'!AC9)</f>
        <v>163</v>
      </c>
      <c r="X9" s="393">
        <f t="shared" si="10"/>
        <v>6.73943661971831</v>
      </c>
    </row>
    <row r="10" spans="1:24" ht="15">
      <c r="A10" s="411" t="s">
        <v>113</v>
      </c>
      <c r="B10" s="293">
        <v>5809</v>
      </c>
      <c r="C10" s="294">
        <v>34</v>
      </c>
      <c r="D10" s="294">
        <v>31</v>
      </c>
      <c r="E10" s="283">
        <f t="shared" si="0"/>
        <v>170.85294117647058</v>
      </c>
      <c r="F10" s="284">
        <f t="shared" si="1"/>
        <v>187.38709677419354</v>
      </c>
      <c r="G10" s="294">
        <v>447</v>
      </c>
      <c r="H10" s="285">
        <f t="shared" si="2"/>
        <v>13.147058823529411</v>
      </c>
      <c r="I10" s="286">
        <f t="shared" si="3"/>
        <v>14.419354838709678</v>
      </c>
      <c r="J10" s="559">
        <f>SUM('детодни 2020'!P10)</f>
        <v>7697</v>
      </c>
      <c r="K10" s="559">
        <f>SUM('детодни 2020'!L10)</f>
        <v>60</v>
      </c>
      <c r="L10" s="559">
        <f>SUM('детодни 2020'!N10)</f>
        <v>49</v>
      </c>
      <c r="M10" s="288">
        <f t="shared" si="4"/>
        <v>128.28333333333333</v>
      </c>
      <c r="N10" s="289">
        <f t="shared" si="5"/>
        <v>157.08163265306123</v>
      </c>
      <c r="O10" s="290">
        <v>762</v>
      </c>
      <c r="P10" s="288">
        <f t="shared" si="6"/>
        <v>12.7</v>
      </c>
      <c r="Q10" s="289">
        <f t="shared" si="7"/>
        <v>15.551020408163266</v>
      </c>
      <c r="R10" s="365">
        <v>60</v>
      </c>
      <c r="S10" s="291">
        <f>SUM('1 кв. 2020'!Y10,'2 кв. 2020'!Y10,' 3.2020'!Y10,'4 кв. 2020'!Y10)</f>
        <v>7697</v>
      </c>
      <c r="T10" s="292">
        <f t="shared" si="8"/>
        <v>128.28333333333333</v>
      </c>
      <c r="U10" s="291">
        <f>SUM('1 кв. 2020'!AA10,'2 кв. 2020'!AA10,' 3.2020'!AA10,'4 кв. 2020'!AA10)</f>
        <v>762</v>
      </c>
      <c r="V10" s="291">
        <f t="shared" si="9"/>
        <v>12.7</v>
      </c>
      <c r="W10" s="291">
        <f>SUM('1 кв. 2020'!AC10,'2 кв. 2020'!AC10,' 3.2020'!AC10,'4 кв. 2020'!AC10)</f>
        <v>87</v>
      </c>
      <c r="X10" s="393">
        <f>O10/L10</f>
        <v>15.551020408163266</v>
      </c>
    </row>
    <row r="11" spans="1:24" ht="15">
      <c r="A11" s="411" t="s">
        <v>110</v>
      </c>
      <c r="B11" s="281">
        <v>3707</v>
      </c>
      <c r="C11" s="282">
        <v>19</v>
      </c>
      <c r="D11" s="282">
        <v>19</v>
      </c>
      <c r="E11" s="283">
        <f t="shared" si="0"/>
        <v>195.10526315789474</v>
      </c>
      <c r="F11" s="284">
        <f t="shared" si="1"/>
        <v>195.10526315789474</v>
      </c>
      <c r="G11" s="282">
        <v>388</v>
      </c>
      <c r="H11" s="285">
        <f t="shared" si="2"/>
        <v>20.42105263157895</v>
      </c>
      <c r="I11" s="286">
        <f t="shared" si="3"/>
        <v>20.42105263157895</v>
      </c>
      <c r="J11" s="559">
        <f>SUM('детодни 2020'!P11)</f>
        <v>10144</v>
      </c>
      <c r="K11" s="559">
        <f>SUM('детодни 2020'!L11)</f>
        <v>91</v>
      </c>
      <c r="L11" s="559">
        <f>SUM('детодни 2020'!N11)</f>
        <v>96</v>
      </c>
      <c r="M11" s="295">
        <f t="shared" si="4"/>
        <v>111.47252747252747</v>
      </c>
      <c r="N11" s="289">
        <f t="shared" si="5"/>
        <v>105.66666666666667</v>
      </c>
      <c r="O11" s="290">
        <v>127</v>
      </c>
      <c r="P11" s="288">
        <f t="shared" si="6"/>
        <v>1.3956043956043955</v>
      </c>
      <c r="Q11" s="296">
        <f t="shared" si="7"/>
        <v>1.3229166666666667</v>
      </c>
      <c r="R11" s="365">
        <v>91</v>
      </c>
      <c r="S11" s="291">
        <f>SUM('1 кв. 2020'!Y11,'2 кв. 2020'!Y11,' 3.2020'!Y11,'4 кв. 2020'!Y11)</f>
        <v>10144</v>
      </c>
      <c r="T11" s="292">
        <f t="shared" si="8"/>
        <v>111.47252747252747</v>
      </c>
      <c r="U11" s="291">
        <f>SUM('1 кв. 2020'!AA11,'2 кв. 2020'!AA11,' 3.2020'!AA11,'4 кв. 2020'!AA11)</f>
        <v>127</v>
      </c>
      <c r="V11" s="291">
        <f t="shared" si="9"/>
        <v>1.3956043956043955</v>
      </c>
      <c r="W11" s="291">
        <f>SUM('1 кв. 2020'!AC11,'2 кв. 2020'!AC11,' 3.2020'!AC11,'4 кв. 2020'!AC11)</f>
        <v>36</v>
      </c>
      <c r="X11" s="393">
        <f t="shared" si="10"/>
        <v>1.3229166666666667</v>
      </c>
    </row>
    <row r="12" spans="1:24" ht="15">
      <c r="A12" s="411" t="s">
        <v>112</v>
      </c>
      <c r="B12" s="293">
        <v>2390</v>
      </c>
      <c r="C12" s="294">
        <v>20</v>
      </c>
      <c r="D12" s="294">
        <v>19</v>
      </c>
      <c r="E12" s="283">
        <f t="shared" si="0"/>
        <v>119.5</v>
      </c>
      <c r="F12" s="284">
        <f t="shared" si="1"/>
        <v>125.78947368421052</v>
      </c>
      <c r="G12" s="294">
        <v>255</v>
      </c>
      <c r="H12" s="285">
        <f t="shared" si="2"/>
        <v>12.75</v>
      </c>
      <c r="I12" s="286">
        <f t="shared" si="3"/>
        <v>13.421052631578947</v>
      </c>
      <c r="J12" s="559">
        <f>SUM('детодни 2020'!P12)</f>
        <v>5519</v>
      </c>
      <c r="K12" s="559">
        <f>SUM('детодни 2020'!L12)</f>
        <v>47</v>
      </c>
      <c r="L12" s="559">
        <f>SUM('детодни 2020'!N12)</f>
        <v>50</v>
      </c>
      <c r="M12" s="288">
        <f t="shared" si="4"/>
        <v>117.42553191489361</v>
      </c>
      <c r="N12" s="289">
        <f t="shared" si="5"/>
        <v>110.38</v>
      </c>
      <c r="O12" s="290">
        <v>563</v>
      </c>
      <c r="P12" s="288">
        <f t="shared" si="6"/>
        <v>11.97872340425532</v>
      </c>
      <c r="Q12" s="289">
        <f t="shared" si="7"/>
        <v>11.26</v>
      </c>
      <c r="R12" s="365">
        <v>47</v>
      </c>
      <c r="S12" s="291">
        <f>SUM('1 кв. 2020'!Y12,'2 кв. 2020'!Y12,' 3.2020'!Y12,'4 кв. 2020'!Y12)</f>
        <v>5519</v>
      </c>
      <c r="T12" s="292">
        <f t="shared" si="8"/>
        <v>117.42553191489361</v>
      </c>
      <c r="U12" s="291">
        <f>SUM('1 кв. 2020'!AA12,'2 кв. 2020'!AA12,' 3.2020'!AA12,'4 кв. 2020'!AA12)</f>
        <v>563</v>
      </c>
      <c r="V12" s="291">
        <f t="shared" si="9"/>
        <v>11.97872340425532</v>
      </c>
      <c r="W12" s="291">
        <f>SUM('1 кв. 2020'!AC12,'2 кв. 2020'!AC12,' 3.2020'!AC12,'4 кв. 2020'!AC12)</f>
        <v>145</v>
      </c>
      <c r="X12" s="393">
        <f t="shared" si="10"/>
        <v>11.26</v>
      </c>
    </row>
    <row r="13" spans="1:24" ht="15">
      <c r="A13" s="411" t="s">
        <v>95</v>
      </c>
      <c r="B13" s="281">
        <v>2236</v>
      </c>
      <c r="C13" s="282">
        <v>20</v>
      </c>
      <c r="D13" s="282">
        <v>20</v>
      </c>
      <c r="E13" s="283">
        <f t="shared" si="0"/>
        <v>111.8</v>
      </c>
      <c r="F13" s="284">
        <f t="shared" si="1"/>
        <v>111.8</v>
      </c>
      <c r="G13" s="282">
        <v>421</v>
      </c>
      <c r="H13" s="285">
        <f t="shared" si="2"/>
        <v>21.05</v>
      </c>
      <c r="I13" s="286">
        <f t="shared" si="3"/>
        <v>21.05</v>
      </c>
      <c r="J13" s="559">
        <f>SUM('детодни 2020'!P13)</f>
        <v>1610</v>
      </c>
      <c r="K13" s="559">
        <f>SUM('детодни 2020'!L13)</f>
        <v>15</v>
      </c>
      <c r="L13" s="559">
        <f>SUM('детодни 2020'!N13)</f>
        <v>12</v>
      </c>
      <c r="M13" s="295">
        <f t="shared" si="4"/>
        <v>107.33333333333333</v>
      </c>
      <c r="N13" s="289">
        <f t="shared" si="5"/>
        <v>134.16666666666666</v>
      </c>
      <c r="O13" s="290">
        <v>321</v>
      </c>
      <c r="P13" s="288">
        <f t="shared" si="6"/>
        <v>21.4</v>
      </c>
      <c r="Q13" s="296">
        <f t="shared" si="7"/>
        <v>26.75</v>
      </c>
      <c r="R13" s="365">
        <v>15</v>
      </c>
      <c r="S13" s="291">
        <f>SUM('1 кв. 2020'!Y13,'2 кв. 2020'!Y13,' 3.2020'!Y13,'4 кв. 2020'!Y13)</f>
        <v>1610</v>
      </c>
      <c r="T13" s="292">
        <f t="shared" si="8"/>
        <v>107.33333333333333</v>
      </c>
      <c r="U13" s="291">
        <f>SUM('1 кв. 2020'!AA13,'2 кв. 2020'!AA13,' 3.2020'!AA13,'4 кв. 2020'!AA13)</f>
        <v>321</v>
      </c>
      <c r="V13" s="291">
        <f t="shared" si="9"/>
        <v>21.4</v>
      </c>
      <c r="W13" s="291">
        <f>SUM('1 кв. 2020'!AC13,'2 кв. 2020'!AC13,' 3.2020'!AC13,'4 кв. 2020'!AC13)</f>
        <v>44</v>
      </c>
      <c r="X13" s="393">
        <f t="shared" si="10"/>
        <v>26.75</v>
      </c>
    </row>
    <row r="14" spans="1:24" ht="15">
      <c r="A14" s="411" t="s">
        <v>116</v>
      </c>
      <c r="B14" s="294"/>
      <c r="C14" s="294"/>
      <c r="D14" s="294"/>
      <c r="E14" s="283" t="e">
        <f t="shared" si="0"/>
        <v>#DIV/0!</v>
      </c>
      <c r="F14" s="284" t="e">
        <f t="shared" si="1"/>
        <v>#DIV/0!</v>
      </c>
      <c r="G14" s="294"/>
      <c r="H14" s="285" t="e">
        <f t="shared" si="2"/>
        <v>#DIV/0!</v>
      </c>
      <c r="I14" s="286" t="e">
        <f t="shared" si="3"/>
        <v>#DIV/0!</v>
      </c>
      <c r="J14" s="559">
        <f>SUM('детодни 2020'!P14)</f>
        <v>5154</v>
      </c>
      <c r="K14" s="559">
        <f>SUM('детодни 2020'!L14)</f>
        <v>38</v>
      </c>
      <c r="L14" s="559">
        <f>SUM('детодни 2020'!N14)</f>
        <v>42</v>
      </c>
      <c r="M14" s="288">
        <f t="shared" si="4"/>
        <v>135.6315789473684</v>
      </c>
      <c r="N14" s="289">
        <f t="shared" si="5"/>
        <v>122.71428571428571</v>
      </c>
      <c r="O14" s="290">
        <v>96</v>
      </c>
      <c r="P14" s="288">
        <f t="shared" si="6"/>
        <v>2.526315789473684</v>
      </c>
      <c r="Q14" s="289">
        <f t="shared" si="7"/>
        <v>2.2857142857142856</v>
      </c>
      <c r="R14" s="365">
        <v>38</v>
      </c>
      <c r="S14" s="291">
        <f>SUM('1 кв. 2020'!Y14,'2 кв. 2020'!Y14,' 3.2020'!Y14,'4 кв. 2020'!Y14)</f>
        <v>5154</v>
      </c>
      <c r="T14" s="292">
        <f t="shared" si="8"/>
        <v>135.6315789473684</v>
      </c>
      <c r="U14" s="291">
        <f>SUM('1 кв. 2020'!AA14,'2 кв. 2020'!AA14,' 3.2020'!AA14,'4 кв. 2020'!AA14)</f>
        <v>96</v>
      </c>
      <c r="V14" s="291">
        <f t="shared" si="9"/>
        <v>2.526315789473684</v>
      </c>
      <c r="W14" s="291">
        <f>SUM('1 кв. 2020'!AC14,'2 кв. 2020'!AC14,' 3.2020'!AC14,'4 кв. 2020'!AC14)</f>
        <v>19</v>
      </c>
      <c r="X14" s="393">
        <f t="shared" si="10"/>
        <v>2.2857142857142856</v>
      </c>
    </row>
    <row r="15" spans="1:24" ht="15">
      <c r="A15" s="411" t="s">
        <v>96</v>
      </c>
      <c r="B15" s="297">
        <f>SUM(B3:B14)</f>
        <v>185520</v>
      </c>
      <c r="C15" s="297">
        <f>SUM(C3:C14)</f>
        <v>1076</v>
      </c>
      <c r="D15" s="297">
        <f>SUM(D3:D14)</f>
        <v>1020</v>
      </c>
      <c r="E15" s="298">
        <f t="shared" si="0"/>
        <v>172.4163568773234</v>
      </c>
      <c r="F15" s="299">
        <f t="shared" si="1"/>
        <v>181.88235294117646</v>
      </c>
      <c r="G15" s="297">
        <f>SUM(G3:G14)</f>
        <v>11198</v>
      </c>
      <c r="H15" s="300">
        <f t="shared" si="2"/>
        <v>10.407063197026023</v>
      </c>
      <c r="I15" s="301">
        <f t="shared" si="3"/>
        <v>10.97843137254902</v>
      </c>
      <c r="J15" s="559">
        <f>SUM('детодни 2020'!P15)</f>
        <v>9637</v>
      </c>
      <c r="K15" s="559">
        <f>SUM('детодни 2020'!L15)</f>
        <v>90</v>
      </c>
      <c r="L15" s="559">
        <f>SUM('детодни 2020'!N15)</f>
        <v>88</v>
      </c>
      <c r="M15" s="288">
        <f t="shared" si="4"/>
        <v>107.07777777777778</v>
      </c>
      <c r="N15" s="289">
        <f t="shared" si="5"/>
        <v>109.51136363636364</v>
      </c>
      <c r="O15" s="290">
        <v>1135</v>
      </c>
      <c r="P15" s="288">
        <f t="shared" si="6"/>
        <v>12.61111111111111</v>
      </c>
      <c r="Q15" s="289">
        <f t="shared" si="7"/>
        <v>12.897727272727273</v>
      </c>
      <c r="R15" s="365">
        <v>90</v>
      </c>
      <c r="S15" s="291">
        <f>SUM('1 кв. 2020'!Y15,'2 кв. 2020'!Y15,' 3.2020'!Y15,'4 кв. 2020'!Y15)</f>
        <v>9637</v>
      </c>
      <c r="T15" s="292">
        <f t="shared" si="8"/>
        <v>107.07777777777778</v>
      </c>
      <c r="U15" s="291">
        <f>SUM('1 кв. 2020'!AA15,'2 кв. 2020'!AA15,' 3.2020'!AA15,'4 кв. 2020'!AA15)</f>
        <v>1135</v>
      </c>
      <c r="V15" s="291">
        <f t="shared" si="9"/>
        <v>12.61111111111111</v>
      </c>
      <c r="W15" s="291">
        <f>SUM('1 кв. 2020'!AC15,'2 кв. 2020'!AC15,' 3.2020'!AC15,'4 кв. 2020'!AC15)</f>
        <v>188</v>
      </c>
      <c r="X15" s="393">
        <f t="shared" si="10"/>
        <v>12.897727272727273</v>
      </c>
    </row>
    <row r="16" spans="1:24" ht="15">
      <c r="A16" s="411" t="s">
        <v>97</v>
      </c>
      <c r="B16" s="281">
        <v>26798</v>
      </c>
      <c r="C16" s="282">
        <v>205</v>
      </c>
      <c r="D16" s="282">
        <v>175</v>
      </c>
      <c r="E16" s="283">
        <f t="shared" si="0"/>
        <v>130.7219512195122</v>
      </c>
      <c r="F16" s="284">
        <f t="shared" si="1"/>
        <v>153.13142857142856</v>
      </c>
      <c r="G16" s="282">
        <v>5018</v>
      </c>
      <c r="H16" s="285">
        <f t="shared" si="2"/>
        <v>24.478048780487804</v>
      </c>
      <c r="I16" s="286">
        <f t="shared" si="3"/>
        <v>28.674285714285713</v>
      </c>
      <c r="J16" s="559">
        <f>SUM('детодни 2020'!P16)</f>
        <v>10214</v>
      </c>
      <c r="K16" s="559">
        <f>SUM('детодни 2020'!L16)</f>
        <v>103</v>
      </c>
      <c r="L16" s="559">
        <f>SUM('детодни 2020'!N16)</f>
        <v>105</v>
      </c>
      <c r="M16" s="295">
        <f t="shared" si="4"/>
        <v>99.16504854368932</v>
      </c>
      <c r="N16" s="289">
        <f t="shared" si="5"/>
        <v>97.27619047619048</v>
      </c>
      <c r="O16" s="290">
        <v>418</v>
      </c>
      <c r="P16" s="288">
        <f t="shared" si="6"/>
        <v>4.058252427184466</v>
      </c>
      <c r="Q16" s="296">
        <f t="shared" si="7"/>
        <v>3.980952380952381</v>
      </c>
      <c r="R16" s="365">
        <v>103</v>
      </c>
      <c r="S16" s="291">
        <f>SUM('1 кв. 2020'!Y16,'2 кв. 2020'!Y16,' 3.2020'!Y16,'4 кв. 2020'!Y16)</f>
        <v>10214</v>
      </c>
      <c r="T16" s="292">
        <f t="shared" si="8"/>
        <v>99.16504854368932</v>
      </c>
      <c r="U16" s="291">
        <f>SUM('1 кв. 2020'!AA16,'2 кв. 2020'!AA16,' 3.2020'!AA16,'4 кв. 2020'!AA16)</f>
        <v>418</v>
      </c>
      <c r="V16" s="291">
        <f aca="true" t="shared" si="11" ref="V16:V21">U16/R16</f>
        <v>4.058252427184466</v>
      </c>
      <c r="W16" s="291">
        <f>SUM('1 кв. 2020'!AC16,'2 кв. 2020'!AC16,' 3.2020'!AC16,'4 кв. 2020'!AC16)</f>
        <v>76</v>
      </c>
      <c r="X16" s="393">
        <f t="shared" si="10"/>
        <v>3.980952380952381</v>
      </c>
    </row>
    <row r="17" spans="1:24" ht="15">
      <c r="A17" s="411" t="s">
        <v>111</v>
      </c>
      <c r="B17" s="293">
        <v>36815</v>
      </c>
      <c r="C17" s="294">
        <v>207</v>
      </c>
      <c r="D17" s="294">
        <v>198</v>
      </c>
      <c r="E17" s="283">
        <f t="shared" si="0"/>
        <v>177.8502415458937</v>
      </c>
      <c r="F17" s="284">
        <f t="shared" si="1"/>
        <v>185.93434343434345</v>
      </c>
      <c r="G17" s="294">
        <v>5135</v>
      </c>
      <c r="H17" s="285">
        <f t="shared" si="2"/>
        <v>24.806763285024154</v>
      </c>
      <c r="I17" s="286">
        <f t="shared" si="3"/>
        <v>25.934343434343436</v>
      </c>
      <c r="J17" s="559">
        <f>SUM('детодни 2020'!P17)</f>
        <v>7519</v>
      </c>
      <c r="K17" s="559">
        <f>SUM('детодни 2020'!L17)</f>
        <v>88</v>
      </c>
      <c r="L17" s="559">
        <f>SUM('детодни 2020'!N17)</f>
        <v>61</v>
      </c>
      <c r="M17" s="288">
        <f t="shared" si="4"/>
        <v>85.44318181818181</v>
      </c>
      <c r="N17" s="289">
        <f t="shared" si="5"/>
        <v>123.26229508196721</v>
      </c>
      <c r="O17" s="290">
        <v>574</v>
      </c>
      <c r="P17" s="288">
        <f t="shared" si="6"/>
        <v>6.5227272727272725</v>
      </c>
      <c r="Q17" s="289">
        <f t="shared" si="7"/>
        <v>9.40983606557377</v>
      </c>
      <c r="R17" s="365">
        <v>88</v>
      </c>
      <c r="S17" s="291">
        <f>SUM('1 кв. 2020'!Y17,'2 кв. 2020'!Y17,' 3.2020'!Y17,'4 кв. 2020'!Y17)</f>
        <v>7519</v>
      </c>
      <c r="T17" s="292">
        <f t="shared" si="8"/>
        <v>85.44318181818181</v>
      </c>
      <c r="U17" s="291">
        <f>SUM('1 кв. 2020'!AA17,'2 кв. 2020'!AA17,' 3.2020'!AA17,'4 кв. 2020'!AA17)</f>
        <v>574</v>
      </c>
      <c r="V17" s="291">
        <f t="shared" si="11"/>
        <v>6.5227272727272725</v>
      </c>
      <c r="W17" s="291">
        <f>SUM('1 кв. 2020'!AC17,'2 кв. 2020'!AC17,' 3.2020'!AC17,'4 кв. 2020'!AC17)</f>
        <v>90</v>
      </c>
      <c r="X17" s="393">
        <f t="shared" si="10"/>
        <v>9.40983606557377</v>
      </c>
    </row>
    <row r="18" spans="1:24" ht="15">
      <c r="A18" s="411" t="s">
        <v>92</v>
      </c>
      <c r="B18" s="281">
        <v>1535</v>
      </c>
      <c r="C18" s="282">
        <v>7</v>
      </c>
      <c r="D18" s="282">
        <v>7</v>
      </c>
      <c r="E18" s="283">
        <f t="shared" si="0"/>
        <v>219.28571428571428</v>
      </c>
      <c r="F18" s="284">
        <f t="shared" si="1"/>
        <v>219.28571428571428</v>
      </c>
      <c r="G18" s="282">
        <v>62</v>
      </c>
      <c r="H18" s="285">
        <f t="shared" si="2"/>
        <v>8.857142857142858</v>
      </c>
      <c r="I18" s="286">
        <f t="shared" si="3"/>
        <v>8.857142857142858</v>
      </c>
      <c r="J18" s="559">
        <f>SUM('детодни 2020'!P18)</f>
        <v>22076</v>
      </c>
      <c r="K18" s="559">
        <f>SUM('детодни 2020'!L18)</f>
        <v>184</v>
      </c>
      <c r="L18" s="559">
        <f>SUM('детодни 2020'!N18)</f>
        <v>189</v>
      </c>
      <c r="M18" s="295">
        <f t="shared" si="4"/>
        <v>119.97826086956522</v>
      </c>
      <c r="N18" s="289">
        <f t="shared" si="5"/>
        <v>116.80423280423281</v>
      </c>
      <c r="O18" s="290">
        <v>1243</v>
      </c>
      <c r="P18" s="295">
        <f t="shared" si="6"/>
        <v>6.755434782608695</v>
      </c>
      <c r="Q18" s="296">
        <f t="shared" si="7"/>
        <v>6.576719576719577</v>
      </c>
      <c r="R18" s="365">
        <v>184</v>
      </c>
      <c r="S18" s="291">
        <f>SUM('1 кв. 2020'!Y18,'2 кв. 2020'!Y18,' 3.2020'!Y18,'4 кв. 2020'!Y18)</f>
        <v>22077</v>
      </c>
      <c r="T18" s="292">
        <f t="shared" si="8"/>
        <v>119.9836956521739</v>
      </c>
      <c r="U18" s="291">
        <f>SUM('1 кв. 2020'!AA18,'2 кв. 2020'!AA18,' 3.2020'!AA18,'4 кв. 2020'!AA18)</f>
        <v>1243</v>
      </c>
      <c r="V18" s="291">
        <f t="shared" si="11"/>
        <v>6.755434782608695</v>
      </c>
      <c r="W18" s="291">
        <f>SUM('1 кв. 2020'!AC18,'2 кв. 2020'!AC18,' 3.2020'!AC18,'4 кв. 2020'!AC18)</f>
        <v>164</v>
      </c>
      <c r="X18" s="393">
        <f t="shared" si="10"/>
        <v>6.576719576719577</v>
      </c>
    </row>
    <row r="19" spans="1:24" ht="15">
      <c r="A19" s="411" t="s">
        <v>94</v>
      </c>
      <c r="B19" s="281"/>
      <c r="C19" s="282"/>
      <c r="D19" s="282"/>
      <c r="E19" s="283"/>
      <c r="F19" s="284"/>
      <c r="G19" s="282"/>
      <c r="H19" s="285"/>
      <c r="I19" s="286"/>
      <c r="J19" s="559">
        <f>SUM('детодни 2020'!P19)</f>
        <v>5304</v>
      </c>
      <c r="K19" s="559">
        <f>SUM('детодни 2020'!L19)</f>
        <v>36</v>
      </c>
      <c r="L19" s="559">
        <f>SUM('детодни 2020'!N19)</f>
        <v>39</v>
      </c>
      <c r="M19" s="295">
        <f t="shared" si="4"/>
        <v>147.33333333333334</v>
      </c>
      <c r="N19" s="289">
        <f t="shared" si="5"/>
        <v>136</v>
      </c>
      <c r="O19" s="290">
        <v>430</v>
      </c>
      <c r="P19" s="295">
        <f t="shared" si="6"/>
        <v>11.944444444444445</v>
      </c>
      <c r="Q19" s="296">
        <f t="shared" si="7"/>
        <v>11.025641025641026</v>
      </c>
      <c r="R19" s="365">
        <v>36</v>
      </c>
      <c r="S19" s="291">
        <f>SUM('1 кв. 2020'!Y19,'2 кв. 2020'!Y19,' 3.2020'!Y19,'4 кв. 2020'!Y19)</f>
        <v>5304</v>
      </c>
      <c r="T19" s="292">
        <f t="shared" si="8"/>
        <v>147.33333333333334</v>
      </c>
      <c r="U19" s="291">
        <f>SUM('1 кв. 2020'!AA19,'2 кв. 2020'!AA19,' 3.2020'!AA19,'4 кв. 2020'!AA19)</f>
        <v>430</v>
      </c>
      <c r="V19" s="291">
        <f t="shared" si="11"/>
        <v>11.944444444444445</v>
      </c>
      <c r="W19" s="291">
        <f>SUM('1 кв. 2020'!AC19,'2 кв. 2020'!AC19,' 3.2020'!AC19,'4 кв. 2020'!AC19)</f>
        <v>49</v>
      </c>
      <c r="X19" s="393">
        <f>O19/L19</f>
        <v>11.025641025641026</v>
      </c>
    </row>
    <row r="20" spans="1:24" s="12" customFormat="1" ht="15">
      <c r="A20" s="302" t="s">
        <v>68</v>
      </c>
      <c r="B20" s="302">
        <f>SUM(B16:B18)</f>
        <v>65148</v>
      </c>
      <c r="C20" s="302">
        <f>SUM(C16:C18)</f>
        <v>419</v>
      </c>
      <c r="D20" s="302">
        <f>SUM(D16:D18)</f>
        <v>380</v>
      </c>
      <c r="E20" s="303">
        <f t="shared" si="0"/>
        <v>155.48448687350836</v>
      </c>
      <c r="F20" s="303">
        <f t="shared" si="1"/>
        <v>171.44210526315788</v>
      </c>
      <c r="G20" s="302">
        <f>SUM(G16:G18)</f>
        <v>10215</v>
      </c>
      <c r="H20" s="303">
        <f t="shared" si="2"/>
        <v>24.37947494033413</v>
      </c>
      <c r="I20" s="303">
        <f t="shared" si="3"/>
        <v>26.88157894736842</v>
      </c>
      <c r="J20" s="560">
        <f>SUM(J3:J19)</f>
        <v>147244</v>
      </c>
      <c r="K20" s="560">
        <f>SUM(K3:K19)</f>
        <v>1377</v>
      </c>
      <c r="L20" s="560">
        <f>SUM(L3:L19)</f>
        <v>1353</v>
      </c>
      <c r="M20" s="303">
        <f>J20/K20</f>
        <v>106.93100944081337</v>
      </c>
      <c r="N20" s="456">
        <f t="shared" si="5"/>
        <v>108.82779009608278</v>
      </c>
      <c r="O20" s="304">
        <f>SUM(O3:O19)</f>
        <v>11934</v>
      </c>
      <c r="P20" s="303">
        <f>O20/K20</f>
        <v>8.666666666666666</v>
      </c>
      <c r="Q20" s="303">
        <f>O20/L20</f>
        <v>8.82039911308204</v>
      </c>
      <c r="R20" s="302">
        <f>SUM(R3:R19)</f>
        <v>1377</v>
      </c>
      <c r="S20" s="305">
        <f>SUM('1 кв. 2020'!Y20,'2 кв. 2020'!Y20,' 3.2020'!Y20,'4 кв. 2020'!Y20)</f>
        <v>147244</v>
      </c>
      <c r="T20" s="306">
        <f>S20/R20</f>
        <v>106.93100944081337</v>
      </c>
      <c r="U20" s="305">
        <f>SUM('1 кв. 2020'!AA20,'2 кв. 2020'!AA20,' 3.2020'!AA20,'4 кв. 2020'!AA20)</f>
        <v>11934</v>
      </c>
      <c r="V20" s="307">
        <f>U20/R20</f>
        <v>8.666666666666666</v>
      </c>
      <c r="W20" s="305">
        <f>SUM('1 кв. 2020'!AC20,'2 кв. 2020'!AC20,' 3.2020'!AC20,'4 кв. 2020'!AC20)</f>
        <v>1718</v>
      </c>
      <c r="X20" s="394">
        <f t="shared" si="10"/>
        <v>8.82039911308204</v>
      </c>
    </row>
    <row r="21" spans="1:24" ht="15">
      <c r="A21" s="411" t="s">
        <v>99</v>
      </c>
      <c r="B21" s="293">
        <v>20682</v>
      </c>
      <c r="C21" s="294">
        <v>124</v>
      </c>
      <c r="D21" s="294">
        <v>114</v>
      </c>
      <c r="E21" s="283">
        <f aca="true" t="shared" si="12" ref="E21:E33">B21/C21</f>
        <v>166.79032258064515</v>
      </c>
      <c r="F21" s="284">
        <f aca="true" t="shared" si="13" ref="F21:F33">B21/D21</f>
        <v>181.42105263157896</v>
      </c>
      <c r="G21" s="294">
        <v>2385</v>
      </c>
      <c r="H21" s="285">
        <f aca="true" t="shared" si="14" ref="H21:H33">G21/C21</f>
        <v>19.233870967741936</v>
      </c>
      <c r="I21" s="286">
        <f aca="true" t="shared" si="15" ref="I21:I33">G21/D21</f>
        <v>20.92105263157895</v>
      </c>
      <c r="J21" s="559">
        <f>SUM('детодни 2020'!P21)</f>
        <v>19690</v>
      </c>
      <c r="K21" s="559">
        <f>SUM('детодни 2020'!L21)</f>
        <v>186</v>
      </c>
      <c r="L21" s="559">
        <f>SUM('детодни 2020'!N21)</f>
        <v>175</v>
      </c>
      <c r="M21" s="288">
        <f>J21/K21</f>
        <v>105.86021505376344</v>
      </c>
      <c r="N21" s="289">
        <f aca="true" t="shared" si="16" ref="N21:N34">J21/L21</f>
        <v>112.51428571428572</v>
      </c>
      <c r="O21" s="290">
        <v>1069</v>
      </c>
      <c r="P21" s="288">
        <f t="shared" si="6"/>
        <v>5.747311827956989</v>
      </c>
      <c r="Q21" s="289">
        <f>O21/L21</f>
        <v>6.1085714285714285</v>
      </c>
      <c r="R21" s="365">
        <v>186</v>
      </c>
      <c r="S21" s="291">
        <f>SUM('1 кв. 2020'!Y21,'2 кв. 2020'!Y21,' 3.2020'!Y21,'4 кв. 2020'!Y21)</f>
        <v>19690</v>
      </c>
      <c r="T21" s="292">
        <f>S21/R21</f>
        <v>105.86021505376344</v>
      </c>
      <c r="U21" s="291">
        <f>SUM('1 кв. 2020'!AA21,'2 кв. 2020'!AA21,' 3.2020'!AA21,'4 кв. 2020'!AA21)</f>
        <v>1069</v>
      </c>
      <c r="V21" s="291">
        <f t="shared" si="11"/>
        <v>5.747311827956989</v>
      </c>
      <c r="W21" s="291">
        <f>SUM('1 кв. 2020'!AC21,'2 кв. 2020'!AC21,' 3.2020'!AC21,'4 кв. 2020'!AC21)</f>
        <v>150</v>
      </c>
      <c r="X21" s="393">
        <f t="shared" si="10"/>
        <v>6.1085714285714285</v>
      </c>
    </row>
    <row r="22" spans="1:24" ht="15">
      <c r="A22" s="411" t="s">
        <v>100</v>
      </c>
      <c r="B22" s="281">
        <v>17339</v>
      </c>
      <c r="C22" s="282">
        <v>112</v>
      </c>
      <c r="D22" s="282">
        <v>110</v>
      </c>
      <c r="E22" s="283">
        <f t="shared" si="12"/>
        <v>154.8125</v>
      </c>
      <c r="F22" s="284">
        <f t="shared" si="13"/>
        <v>157.62727272727273</v>
      </c>
      <c r="G22" s="282">
        <v>2373</v>
      </c>
      <c r="H22" s="285">
        <f t="shared" si="14"/>
        <v>21.1875</v>
      </c>
      <c r="I22" s="286">
        <f t="shared" si="15"/>
        <v>21.572727272727274</v>
      </c>
      <c r="J22" s="559">
        <f>SUM('детодни 2020'!P22)</f>
        <v>25998</v>
      </c>
      <c r="K22" s="559">
        <f>SUM('детодни 2020'!L22)</f>
        <v>280</v>
      </c>
      <c r="L22" s="559">
        <f>SUM('детодни 2020'!N22)</f>
        <v>270</v>
      </c>
      <c r="M22" s="288">
        <f aca="true" t="shared" si="17" ref="M22:M32">J22/K22</f>
        <v>92.85</v>
      </c>
      <c r="N22" s="289">
        <f t="shared" si="16"/>
        <v>96.28888888888889</v>
      </c>
      <c r="O22" s="290">
        <v>2505</v>
      </c>
      <c r="P22" s="288">
        <f>O22/K22</f>
        <v>8.946428571428571</v>
      </c>
      <c r="Q22" s="289">
        <f>O22/L22</f>
        <v>9.277777777777779</v>
      </c>
      <c r="R22" s="365">
        <v>280</v>
      </c>
      <c r="S22" s="291">
        <f>SUM('1 кв. 2020'!Y22,'2 кв. 2020'!Y22,' 3.2020'!Y22,'4 кв. 2020'!Y22)</f>
        <v>25998</v>
      </c>
      <c r="T22" s="292">
        <f aca="true" t="shared" si="18" ref="T22:T32">S22/R22</f>
        <v>92.85</v>
      </c>
      <c r="U22" s="291">
        <f>SUM('1 кв. 2020'!AA22,'2 кв. 2020'!AA22,' 3.2020'!AA22,'4 кв. 2020'!AA22)</f>
        <v>2505</v>
      </c>
      <c r="V22" s="291">
        <f aca="true" t="shared" si="19" ref="V22:V32">U22/R22</f>
        <v>8.946428571428571</v>
      </c>
      <c r="W22" s="291">
        <f>SUM('1 кв. 2020'!AC22,'2 кв. 2020'!AC22,' 3.2020'!AC22,'4 кв. 2020'!AC22)</f>
        <v>365</v>
      </c>
      <c r="X22" s="393">
        <f t="shared" si="10"/>
        <v>9.277777777777779</v>
      </c>
    </row>
    <row r="23" spans="1:24" ht="15">
      <c r="A23" s="411" t="s">
        <v>101</v>
      </c>
      <c r="B23" s="293">
        <v>6389</v>
      </c>
      <c r="C23" s="294">
        <v>47</v>
      </c>
      <c r="D23" s="294">
        <v>27</v>
      </c>
      <c r="E23" s="283">
        <f t="shared" si="12"/>
        <v>135.93617021276594</v>
      </c>
      <c r="F23" s="284">
        <f t="shared" si="13"/>
        <v>236.62962962962962</v>
      </c>
      <c r="G23" s="294">
        <v>149</v>
      </c>
      <c r="H23" s="285">
        <f t="shared" si="14"/>
        <v>3.1702127659574466</v>
      </c>
      <c r="I23" s="286">
        <f t="shared" si="15"/>
        <v>5.518518518518518</v>
      </c>
      <c r="J23" s="559">
        <f>SUM('детодни 2020'!P23)</f>
        <v>25547</v>
      </c>
      <c r="K23" s="559">
        <f>SUM('детодни 2020'!L23)</f>
        <v>204</v>
      </c>
      <c r="L23" s="559">
        <f>SUM('детодни 2020'!N23)</f>
        <v>198</v>
      </c>
      <c r="M23" s="288">
        <f t="shared" si="17"/>
        <v>125.23039215686275</v>
      </c>
      <c r="N23" s="289">
        <f t="shared" si="16"/>
        <v>129.0252525252525</v>
      </c>
      <c r="O23" s="290">
        <v>1419</v>
      </c>
      <c r="P23" s="288">
        <f aca="true" t="shared" si="20" ref="P23:P34">O23/K23</f>
        <v>6.955882352941177</v>
      </c>
      <c r="Q23" s="289">
        <f aca="true" t="shared" si="21" ref="Q23:Q33">O23/L23</f>
        <v>7.166666666666667</v>
      </c>
      <c r="R23" s="365">
        <v>204</v>
      </c>
      <c r="S23" s="291">
        <f>SUM('1 кв. 2020'!Y23,'2 кв. 2020'!Y23,' 3.2020'!Y23,'4 кв. 2020'!Y23)</f>
        <v>25547</v>
      </c>
      <c r="T23" s="292">
        <f t="shared" si="18"/>
        <v>125.23039215686275</v>
      </c>
      <c r="U23" s="291">
        <f>SUM('1 кв. 2020'!AA23,'2 кв. 2020'!AA23,' 3.2020'!AA23,'4 кв. 2020'!AA23)</f>
        <v>1419</v>
      </c>
      <c r="V23" s="291">
        <f t="shared" si="19"/>
        <v>6.955882352941177</v>
      </c>
      <c r="W23" s="291">
        <f>SUM('1 кв. 2020'!AC23,'2 кв. 2020'!AC23,' 3.2020'!AC23,'4 кв. 2020'!AC23)</f>
        <v>268</v>
      </c>
      <c r="X23" s="393">
        <f t="shared" si="10"/>
        <v>7.166666666666667</v>
      </c>
    </row>
    <row r="24" spans="1:24" ht="15">
      <c r="A24" s="411" t="s">
        <v>102</v>
      </c>
      <c r="B24" s="281">
        <v>2070</v>
      </c>
      <c r="C24" s="282">
        <v>10</v>
      </c>
      <c r="D24" s="282">
        <v>8</v>
      </c>
      <c r="E24" s="283">
        <f t="shared" si="12"/>
        <v>207</v>
      </c>
      <c r="F24" s="284">
        <f t="shared" si="13"/>
        <v>258.75</v>
      </c>
      <c r="G24" s="282">
        <v>7</v>
      </c>
      <c r="H24" s="285">
        <f t="shared" si="14"/>
        <v>0.7</v>
      </c>
      <c r="I24" s="286">
        <f t="shared" si="15"/>
        <v>0.875</v>
      </c>
      <c r="J24" s="559">
        <f>SUM('детодни 2020'!P24)</f>
        <v>23707</v>
      </c>
      <c r="K24" s="559">
        <f>SUM('детодни 2020'!L24)</f>
        <v>185</v>
      </c>
      <c r="L24" s="559">
        <f>SUM('детодни 2020'!N24)</f>
        <v>128</v>
      </c>
      <c r="M24" s="288">
        <f>J24/K24</f>
        <v>128.14594594594595</v>
      </c>
      <c r="N24" s="289">
        <f t="shared" si="16"/>
        <v>185.2109375</v>
      </c>
      <c r="O24" s="290">
        <v>598</v>
      </c>
      <c r="P24" s="288">
        <f t="shared" si="20"/>
        <v>3.2324324324324323</v>
      </c>
      <c r="Q24" s="289">
        <f t="shared" si="21"/>
        <v>4.671875</v>
      </c>
      <c r="R24" s="365">
        <v>185</v>
      </c>
      <c r="S24" s="291">
        <f>SUM('1 кв. 2020'!Y24,'2 кв. 2020'!Y24,' 3.2020'!Y24,'4 кв. 2020'!Y24)</f>
        <v>23707</v>
      </c>
      <c r="T24" s="292">
        <f t="shared" si="18"/>
        <v>128.14594594594595</v>
      </c>
      <c r="U24" s="291">
        <f>SUM('1 кв. 2020'!AA24,'2 кв. 2020'!AA24,' 3.2020'!AA24,'4 кв. 2020'!AA24)</f>
        <v>598</v>
      </c>
      <c r="V24" s="291">
        <f t="shared" si="19"/>
        <v>3.2324324324324323</v>
      </c>
      <c r="W24" s="291">
        <f>SUM('1 кв. 2020'!AC24,'2 кв. 2020'!AC24,' 3.2020'!AC24,'4 кв. 2020'!AC24)</f>
        <v>122</v>
      </c>
      <c r="X24" s="393">
        <f t="shared" si="10"/>
        <v>4.671875</v>
      </c>
    </row>
    <row r="25" spans="1:24" ht="22.5">
      <c r="A25" s="411" t="s">
        <v>103</v>
      </c>
      <c r="B25" s="293">
        <v>1711</v>
      </c>
      <c r="C25" s="294">
        <v>12</v>
      </c>
      <c r="D25" s="294">
        <v>11</v>
      </c>
      <c r="E25" s="283">
        <f t="shared" si="12"/>
        <v>142.58333333333334</v>
      </c>
      <c r="F25" s="284">
        <f t="shared" si="13"/>
        <v>155.54545454545453</v>
      </c>
      <c r="G25" s="294">
        <v>115</v>
      </c>
      <c r="H25" s="285">
        <f t="shared" si="14"/>
        <v>9.583333333333334</v>
      </c>
      <c r="I25" s="286">
        <f t="shared" si="15"/>
        <v>10.454545454545455</v>
      </c>
      <c r="J25" s="559">
        <f>SUM('детодни 2020'!P25)</f>
        <v>30825</v>
      </c>
      <c r="K25" s="559">
        <f>SUM('детодни 2020'!L25)</f>
        <v>256</v>
      </c>
      <c r="L25" s="559">
        <f>SUM('детодни 2020'!N25)</f>
        <v>257</v>
      </c>
      <c r="M25" s="288">
        <f>J25/K25</f>
        <v>120.41015625</v>
      </c>
      <c r="N25" s="289">
        <f t="shared" si="16"/>
        <v>119.94163424124514</v>
      </c>
      <c r="O25" s="290">
        <v>640</v>
      </c>
      <c r="P25" s="288">
        <f>O25/K25</f>
        <v>2.5</v>
      </c>
      <c r="Q25" s="289">
        <f>O25/L25</f>
        <v>2.490272373540856</v>
      </c>
      <c r="R25" s="365">
        <v>256</v>
      </c>
      <c r="S25" s="291">
        <f>SUM('1 кв. 2020'!Y25,'2 кв. 2020'!Y25,' 3.2020'!Y25,'4 кв. 2020'!Y25)</f>
        <v>30825</v>
      </c>
      <c r="T25" s="292">
        <f t="shared" si="18"/>
        <v>120.41015625</v>
      </c>
      <c r="U25" s="291">
        <f>SUM('1 кв. 2020'!AA25,'2 кв. 2020'!AA25,' 3.2020'!AA25,'4 кв. 2020'!AA25)</f>
        <v>640</v>
      </c>
      <c r="V25" s="291">
        <f t="shared" si="19"/>
        <v>2.5</v>
      </c>
      <c r="W25" s="291">
        <f>SUM('1 кв. 2020'!AC25,'2 кв. 2020'!AC25,' 3.2020'!AC25,'4 кв. 2020'!AC25)</f>
        <v>148</v>
      </c>
      <c r="X25" s="393">
        <f>O25/L25</f>
        <v>2.490272373540856</v>
      </c>
    </row>
    <row r="26" spans="1:24" ht="15">
      <c r="A26" s="411" t="s">
        <v>104</v>
      </c>
      <c r="B26" s="281">
        <v>2026</v>
      </c>
      <c r="C26" s="282">
        <v>15</v>
      </c>
      <c r="D26" s="282">
        <v>13</v>
      </c>
      <c r="E26" s="283">
        <f t="shared" si="12"/>
        <v>135.06666666666666</v>
      </c>
      <c r="F26" s="284">
        <f t="shared" si="13"/>
        <v>155.84615384615384</v>
      </c>
      <c r="G26" s="282">
        <v>133</v>
      </c>
      <c r="H26" s="285">
        <f t="shared" si="14"/>
        <v>8.866666666666667</v>
      </c>
      <c r="I26" s="286">
        <f t="shared" si="15"/>
        <v>10.23076923076923</v>
      </c>
      <c r="J26" s="559">
        <f>SUM('детодни 2020'!P26)</f>
        <v>37808</v>
      </c>
      <c r="K26" s="559">
        <f>SUM('детодни 2020'!L26)</f>
        <v>344</v>
      </c>
      <c r="L26" s="559">
        <f>SUM('детодни 2020'!N26)</f>
        <v>242</v>
      </c>
      <c r="M26" s="288">
        <f t="shared" si="17"/>
        <v>109.90697674418605</v>
      </c>
      <c r="N26" s="289">
        <f t="shared" si="16"/>
        <v>156.23140495867767</v>
      </c>
      <c r="O26" s="290">
        <v>1023</v>
      </c>
      <c r="P26" s="288">
        <f t="shared" si="20"/>
        <v>2.9738372093023258</v>
      </c>
      <c r="Q26" s="289">
        <f t="shared" si="21"/>
        <v>4.2272727272727275</v>
      </c>
      <c r="R26" s="365">
        <v>344</v>
      </c>
      <c r="S26" s="291">
        <f>SUM('1 кв. 2020'!Y26,'2 кв. 2020'!Y26,' 3.2020'!Y26,'4 кв. 2020'!Y26)</f>
        <v>37808</v>
      </c>
      <c r="T26" s="292">
        <f t="shared" si="18"/>
        <v>109.90697674418605</v>
      </c>
      <c r="U26" s="291">
        <f>SUM('1 кв. 2020'!AA26,'2 кв. 2020'!AA26,' 3.2020'!AA26,'4 кв. 2020'!AA26)</f>
        <v>1023</v>
      </c>
      <c r="V26" s="291">
        <f t="shared" si="19"/>
        <v>2.9738372093023258</v>
      </c>
      <c r="W26" s="291">
        <f>SUM('1 кв. 2020'!AC26,'2 кв. 2020'!AC26,' 3.2020'!AC26,'4 кв. 2020'!AC26)</f>
        <v>203</v>
      </c>
      <c r="X26" s="393">
        <f t="shared" si="10"/>
        <v>4.2272727272727275</v>
      </c>
    </row>
    <row r="27" spans="1:24" ht="15">
      <c r="A27" s="411" t="s">
        <v>105</v>
      </c>
      <c r="B27" s="293">
        <v>1522</v>
      </c>
      <c r="C27" s="294">
        <v>12</v>
      </c>
      <c r="D27" s="294">
        <v>9</v>
      </c>
      <c r="E27" s="283">
        <f t="shared" si="12"/>
        <v>126.83333333333333</v>
      </c>
      <c r="F27" s="284">
        <f t="shared" si="13"/>
        <v>169.11111111111111</v>
      </c>
      <c r="G27" s="294">
        <v>96</v>
      </c>
      <c r="H27" s="285">
        <f t="shared" si="14"/>
        <v>8</v>
      </c>
      <c r="I27" s="286">
        <f t="shared" si="15"/>
        <v>10.666666666666666</v>
      </c>
      <c r="J27" s="559">
        <f>SUM('детодни 2020'!P27)</f>
        <v>22755</v>
      </c>
      <c r="K27" s="559">
        <f>SUM('детодни 2020'!L27)</f>
        <v>323</v>
      </c>
      <c r="L27" s="559">
        <f>SUM('детодни 2020'!N27)</f>
        <v>273</v>
      </c>
      <c r="M27" s="288">
        <f t="shared" si="17"/>
        <v>70.44891640866874</v>
      </c>
      <c r="N27" s="289">
        <f t="shared" si="16"/>
        <v>83.35164835164835</v>
      </c>
      <c r="O27" s="290">
        <v>607</v>
      </c>
      <c r="P27" s="288">
        <f t="shared" si="20"/>
        <v>1.8792569659442724</v>
      </c>
      <c r="Q27" s="289">
        <f t="shared" si="21"/>
        <v>2.2234432234432235</v>
      </c>
      <c r="R27" s="365">
        <v>323</v>
      </c>
      <c r="S27" s="291">
        <f>SUM('1 кв. 2020'!Y27,'2 кв. 2020'!Y27,' 3.2020'!Y27,'4 кв. 2020'!Y27)</f>
        <v>22755</v>
      </c>
      <c r="T27" s="292">
        <f t="shared" si="18"/>
        <v>70.44891640866874</v>
      </c>
      <c r="U27" s="291">
        <f>SUM('1 кв. 2020'!AA27,'2 кв. 2020'!AA27,' 3.2020'!AA27,'4 кв. 2020'!AA27)</f>
        <v>607</v>
      </c>
      <c r="V27" s="291">
        <f t="shared" si="19"/>
        <v>1.8792569659442724</v>
      </c>
      <c r="W27" s="291">
        <f>SUM('1 кв. 2020'!AC27,'2 кв. 2020'!AC27,' 3.2020'!AC27,'4 кв. 2020'!AC27)</f>
        <v>125</v>
      </c>
      <c r="X27" s="393">
        <f t="shared" si="10"/>
        <v>2.2234432234432235</v>
      </c>
    </row>
    <row r="28" spans="1:24" ht="15">
      <c r="A28" s="411" t="s">
        <v>106</v>
      </c>
      <c r="B28" s="281">
        <v>2934</v>
      </c>
      <c r="C28" s="282">
        <v>18</v>
      </c>
      <c r="D28" s="282">
        <v>18</v>
      </c>
      <c r="E28" s="283">
        <f t="shared" si="12"/>
        <v>163</v>
      </c>
      <c r="F28" s="284">
        <f t="shared" si="13"/>
        <v>163</v>
      </c>
      <c r="G28" s="282">
        <v>10</v>
      </c>
      <c r="H28" s="285">
        <f t="shared" si="14"/>
        <v>0.5555555555555556</v>
      </c>
      <c r="I28" s="286">
        <f t="shared" si="15"/>
        <v>0.5555555555555556</v>
      </c>
      <c r="J28" s="559">
        <f>SUM('детодни 2020'!P28)</f>
        <v>20582</v>
      </c>
      <c r="K28" s="559">
        <f>SUM('детодни 2020'!L28)</f>
        <v>180</v>
      </c>
      <c r="L28" s="559">
        <f>SUM('детодни 2020'!N28)</f>
        <v>179</v>
      </c>
      <c r="M28" s="288">
        <f t="shared" si="17"/>
        <v>114.34444444444445</v>
      </c>
      <c r="N28" s="289">
        <f t="shared" si="16"/>
        <v>114.98324022346368</v>
      </c>
      <c r="O28" s="290">
        <v>477</v>
      </c>
      <c r="P28" s="288">
        <f t="shared" si="20"/>
        <v>2.65</v>
      </c>
      <c r="Q28" s="289">
        <f t="shared" si="21"/>
        <v>2.664804469273743</v>
      </c>
      <c r="R28" s="365">
        <v>180</v>
      </c>
      <c r="S28" s="291">
        <f>SUM('1 кв. 2020'!Y28,'2 кв. 2020'!Y28,' 3.2020'!Y28,'4 кв. 2020'!Y28)</f>
        <v>20582</v>
      </c>
      <c r="T28" s="292">
        <f t="shared" si="18"/>
        <v>114.34444444444445</v>
      </c>
      <c r="U28" s="291">
        <f>SUM('1 кв. 2020'!AA28,'2 кв. 2020'!AA28,' 3.2020'!AA28,'4 кв. 2020'!AA28)</f>
        <v>477</v>
      </c>
      <c r="V28" s="291">
        <f t="shared" si="19"/>
        <v>2.65</v>
      </c>
      <c r="W28" s="291">
        <f>SUM('1 кв. 2020'!AC28,'2 кв. 2020'!AC28,' 3.2020'!AC28,'4 кв. 2020'!AC28)</f>
        <v>86</v>
      </c>
      <c r="X28" s="393">
        <f t="shared" si="10"/>
        <v>2.664804469273743</v>
      </c>
    </row>
    <row r="29" spans="1:24" ht="22.5">
      <c r="A29" s="411" t="s">
        <v>107</v>
      </c>
      <c r="B29" s="293">
        <v>430</v>
      </c>
      <c r="C29" s="294">
        <v>10</v>
      </c>
      <c r="D29" s="294">
        <v>10</v>
      </c>
      <c r="E29" s="283">
        <f t="shared" si="12"/>
        <v>43</v>
      </c>
      <c r="F29" s="284">
        <f t="shared" si="13"/>
        <v>43</v>
      </c>
      <c r="G29" s="294">
        <v>0</v>
      </c>
      <c r="H29" s="285">
        <f t="shared" si="14"/>
        <v>0</v>
      </c>
      <c r="I29" s="286">
        <f t="shared" si="15"/>
        <v>0</v>
      </c>
      <c r="J29" s="559">
        <f>SUM('детодни 2020'!P29)</f>
        <v>25005</v>
      </c>
      <c r="K29" s="559">
        <f>SUM('детодни 2020'!L29)</f>
        <v>263</v>
      </c>
      <c r="L29" s="559">
        <f>SUM('детодни 2020'!N29)</f>
        <v>175</v>
      </c>
      <c r="M29" s="288">
        <f t="shared" si="17"/>
        <v>95.07604562737643</v>
      </c>
      <c r="N29" s="289">
        <f t="shared" si="16"/>
        <v>142.88571428571427</v>
      </c>
      <c r="O29" s="290">
        <v>2440</v>
      </c>
      <c r="P29" s="288">
        <f t="shared" si="20"/>
        <v>9.277566539923955</v>
      </c>
      <c r="Q29" s="289">
        <f t="shared" si="21"/>
        <v>13.942857142857143</v>
      </c>
      <c r="R29" s="365">
        <v>263</v>
      </c>
      <c r="S29" s="291">
        <f>SUM('1 кв. 2020'!Y29,'2 кв. 2020'!Y29,' 3.2020'!Y29,'4 кв. 2020'!Y29)</f>
        <v>25005</v>
      </c>
      <c r="T29" s="292">
        <f t="shared" si="18"/>
        <v>95.07604562737643</v>
      </c>
      <c r="U29" s="291">
        <f>SUM('1 кв. 2020'!AA29,'2 кв. 2020'!AA29,' 3.2020'!AA29,'4 кв. 2020'!AA29)</f>
        <v>2440</v>
      </c>
      <c r="V29" s="291">
        <f t="shared" si="19"/>
        <v>9.277566539923955</v>
      </c>
      <c r="W29" s="291">
        <f>SUM('1 кв. 2020'!AC29,'2 кв. 2020'!AC29,' 3.2020'!AC29,'4 кв. 2020'!AC29)</f>
        <v>356</v>
      </c>
      <c r="X29" s="393">
        <f t="shared" si="10"/>
        <v>13.942857142857143</v>
      </c>
    </row>
    <row r="30" spans="1:24" ht="15">
      <c r="A30" s="411" t="s">
        <v>108</v>
      </c>
      <c r="B30" s="282">
        <v>850</v>
      </c>
      <c r="C30" s="282">
        <v>6</v>
      </c>
      <c r="D30" s="282">
        <v>5</v>
      </c>
      <c r="E30" s="283">
        <f t="shared" si="12"/>
        <v>141.66666666666666</v>
      </c>
      <c r="F30" s="284">
        <f t="shared" si="13"/>
        <v>170</v>
      </c>
      <c r="G30" s="282">
        <v>0</v>
      </c>
      <c r="H30" s="285">
        <f t="shared" si="14"/>
        <v>0</v>
      </c>
      <c r="I30" s="286">
        <f t="shared" si="15"/>
        <v>0</v>
      </c>
      <c r="J30" s="559">
        <f>SUM('детодни 2020'!P30)</f>
        <v>27114</v>
      </c>
      <c r="K30" s="559">
        <f>SUM('детодни 2020'!L30)</f>
        <v>278</v>
      </c>
      <c r="L30" s="559">
        <f>SUM('детодни 2020'!N30)</f>
        <v>258</v>
      </c>
      <c r="M30" s="288">
        <f t="shared" si="17"/>
        <v>97.53237410071942</v>
      </c>
      <c r="N30" s="289">
        <f t="shared" si="16"/>
        <v>105.09302325581395</v>
      </c>
      <c r="O30" s="290">
        <v>429</v>
      </c>
      <c r="P30" s="288">
        <f t="shared" si="20"/>
        <v>1.5431654676258992</v>
      </c>
      <c r="Q30" s="289">
        <f>O30/L30</f>
        <v>1.6627906976744187</v>
      </c>
      <c r="R30" s="365">
        <v>278</v>
      </c>
      <c r="S30" s="291">
        <f>SUM('1 кв. 2020'!Y30,'2 кв. 2020'!Y30,' 3.2020'!Y30,'4 кв. 2020'!Y30)</f>
        <v>27114</v>
      </c>
      <c r="T30" s="292">
        <f t="shared" si="18"/>
        <v>97.53237410071942</v>
      </c>
      <c r="U30" s="291">
        <f>SUM('1 кв. 2020'!AA30,'2 кв. 2020'!AA30,' 3.2020'!AA30,'4 кв. 2020'!AA30)</f>
        <v>429</v>
      </c>
      <c r="V30" s="291">
        <f t="shared" si="19"/>
        <v>1.5431654676258992</v>
      </c>
      <c r="W30" s="291">
        <f>SUM('1 кв. 2020'!AC30,'2 кв. 2020'!AC30,' 3.2020'!AC30,'4 кв. 2020'!AC30)</f>
        <v>74</v>
      </c>
      <c r="X30" s="393">
        <f t="shared" si="10"/>
        <v>1.6627906976744187</v>
      </c>
    </row>
    <row r="31" spans="1:24" ht="15">
      <c r="A31" s="411" t="s">
        <v>109</v>
      </c>
      <c r="B31" s="294">
        <v>960</v>
      </c>
      <c r="C31" s="294">
        <v>6</v>
      </c>
      <c r="D31" s="294">
        <v>8</v>
      </c>
      <c r="E31" s="283">
        <f t="shared" si="12"/>
        <v>160</v>
      </c>
      <c r="F31" s="284">
        <f t="shared" si="13"/>
        <v>120</v>
      </c>
      <c r="G31" s="294">
        <v>0</v>
      </c>
      <c r="H31" s="285">
        <f t="shared" si="14"/>
        <v>0</v>
      </c>
      <c r="I31" s="286">
        <f t="shared" si="15"/>
        <v>0</v>
      </c>
      <c r="J31" s="559">
        <f>SUM('детодни 2020'!P31)</f>
        <v>28761</v>
      </c>
      <c r="K31" s="559">
        <f>SUM('детодни 2020'!L31)</f>
        <v>285</v>
      </c>
      <c r="L31" s="559">
        <f>SUM('детодни 2020'!N31)</f>
        <v>285</v>
      </c>
      <c r="M31" s="288">
        <f t="shared" si="17"/>
        <v>100.91578947368421</v>
      </c>
      <c r="N31" s="289">
        <f t="shared" si="16"/>
        <v>100.91578947368421</v>
      </c>
      <c r="O31" s="290">
        <v>803</v>
      </c>
      <c r="P31" s="288">
        <f t="shared" si="20"/>
        <v>2.8175438596491227</v>
      </c>
      <c r="Q31" s="289">
        <f t="shared" si="21"/>
        <v>2.8175438596491227</v>
      </c>
      <c r="R31" s="365">
        <v>285</v>
      </c>
      <c r="S31" s="291">
        <f>SUM('1 кв. 2020'!Y31,'2 кв. 2020'!Y31,' 3.2020'!Y31,'4 кв. 2020'!Y31)</f>
        <v>28761</v>
      </c>
      <c r="T31" s="292">
        <f t="shared" si="18"/>
        <v>100.91578947368421</v>
      </c>
      <c r="U31" s="291">
        <f>SUM('1 кв. 2020'!AA31,'2 кв. 2020'!AA31,' 3.2020'!AA31,'4 кв. 2020'!AA31)</f>
        <v>803</v>
      </c>
      <c r="V31" s="291">
        <f t="shared" si="19"/>
        <v>2.8175438596491227</v>
      </c>
      <c r="W31" s="291">
        <f>SUM('1 кв. 2020'!AC31,'2 кв. 2020'!AC31,' 3.2020'!AC31,'4 кв. 2020'!AC31)</f>
        <v>114</v>
      </c>
      <c r="X31" s="393">
        <f t="shared" si="10"/>
        <v>2.8175438596491227</v>
      </c>
    </row>
    <row r="32" spans="1:24" ht="22.5">
      <c r="A32" s="434" t="s">
        <v>126</v>
      </c>
      <c r="B32" s="294"/>
      <c r="C32" s="294"/>
      <c r="D32" s="294"/>
      <c r="E32" s="283"/>
      <c r="F32" s="284"/>
      <c r="G32" s="294"/>
      <c r="H32" s="285"/>
      <c r="I32" s="286"/>
      <c r="J32" s="287">
        <f>SUM('детодни 2020'!P32)</f>
        <v>51163</v>
      </c>
      <c r="K32" s="287">
        <f>SUM('детодни 2020'!L32)</f>
        <v>405</v>
      </c>
      <c r="L32" s="287">
        <f>SUM('детодни 2020'!N32)</f>
        <v>403</v>
      </c>
      <c r="M32" s="288">
        <f t="shared" si="17"/>
        <v>126.3283950617284</v>
      </c>
      <c r="N32" s="289">
        <f t="shared" si="16"/>
        <v>126.95533498759305</v>
      </c>
      <c r="O32" s="290">
        <v>1579</v>
      </c>
      <c r="P32" s="288">
        <f t="shared" si="20"/>
        <v>3.8987654320987652</v>
      </c>
      <c r="Q32" s="289">
        <f t="shared" si="21"/>
        <v>3.9181141439205955</v>
      </c>
      <c r="R32" s="365">
        <v>405</v>
      </c>
      <c r="S32" s="291">
        <f>SUM('1 кв. 2020'!Y32,'2 кв. 2020'!Y32,' 3.2020'!Y32,'4 кв. 2020'!Y32)</f>
        <v>51163</v>
      </c>
      <c r="T32" s="292">
        <f t="shared" si="18"/>
        <v>126.3283950617284</v>
      </c>
      <c r="U32" s="291">
        <f>SUM('1 кв. 2020'!AA32,'2 кв. 2020'!AA32,' 3.2020'!AA32,'4 кв. 2020'!AA32)</f>
        <v>1579</v>
      </c>
      <c r="V32" s="291">
        <f t="shared" si="19"/>
        <v>3.8987654320987652</v>
      </c>
      <c r="W32" s="291">
        <f>SUM('1 кв. 2020'!AC32,'2 кв. 2020'!AC32,' 3.2020'!AC32,'4 кв. 2020'!AC32)</f>
        <v>297</v>
      </c>
      <c r="X32" s="393">
        <f t="shared" si="10"/>
        <v>3.9181141439205955</v>
      </c>
    </row>
    <row r="33" spans="1:24" s="12" customFormat="1" ht="15">
      <c r="A33" s="302" t="s">
        <v>17</v>
      </c>
      <c r="B33" s="302">
        <f>SUM(B21:B31)</f>
        <v>56913</v>
      </c>
      <c r="C33" s="302">
        <f>SUM(C21:C31)</f>
        <v>372</v>
      </c>
      <c r="D33" s="302">
        <f>SUM(D21:D31)</f>
        <v>333</v>
      </c>
      <c r="E33" s="303">
        <f t="shared" si="12"/>
        <v>152.99193548387098</v>
      </c>
      <c r="F33" s="303">
        <f t="shared" si="13"/>
        <v>170.9099099099099</v>
      </c>
      <c r="G33" s="302">
        <f>SUM(G21:G31)</f>
        <v>5268</v>
      </c>
      <c r="H33" s="303">
        <f t="shared" si="14"/>
        <v>14.161290322580646</v>
      </c>
      <c r="I33" s="303">
        <f t="shared" si="15"/>
        <v>15.81981981981982</v>
      </c>
      <c r="J33" s="302">
        <f>SUM(J21:J32)</f>
        <v>338955</v>
      </c>
      <c r="K33" s="302">
        <f>SUM(K21:K32)</f>
        <v>3189</v>
      </c>
      <c r="L33" s="302">
        <f>SUM(L21:L32)</f>
        <v>2843</v>
      </c>
      <c r="M33" s="303">
        <f>J33/K33</f>
        <v>106.28880526810913</v>
      </c>
      <c r="N33" s="303">
        <f t="shared" si="16"/>
        <v>119.22441083362645</v>
      </c>
      <c r="O33" s="304">
        <f>SUM(O21:O32)</f>
        <v>13589</v>
      </c>
      <c r="P33" s="303">
        <f t="shared" si="20"/>
        <v>4.261210410787081</v>
      </c>
      <c r="Q33" s="303">
        <f t="shared" si="21"/>
        <v>4.77981005979599</v>
      </c>
      <c r="R33" s="309">
        <f>SUM(R21:R32)</f>
        <v>3189</v>
      </c>
      <c r="S33" s="310">
        <f>SUM(S21:S31)</f>
        <v>287792</v>
      </c>
      <c r="T33" s="306">
        <f>S33/R33</f>
        <v>90.24521793665726</v>
      </c>
      <c r="U33" s="305">
        <f>SUM('1 кв. 2020'!AA33,'2 кв. 2020'!AA33,' 3.2020'!AA33,'4 кв. 2020'!AA33)</f>
        <v>12062</v>
      </c>
      <c r="V33" s="307">
        <f>U33/R33</f>
        <v>3.782376920664785</v>
      </c>
      <c r="W33" s="305">
        <f>SUM('1 кв. 2020'!AC33,'2 кв. 2020'!AC33,' 3.2020'!AC33,'4 кв. 2020'!AC33)</f>
        <v>2021</v>
      </c>
      <c r="X33" s="394">
        <f>O33/L33</f>
        <v>4.77981005979599</v>
      </c>
    </row>
    <row r="34" spans="1:24" ht="15">
      <c r="A34" s="294" t="s">
        <v>59</v>
      </c>
      <c r="B34" s="294"/>
      <c r="C34" s="294"/>
      <c r="D34" s="294"/>
      <c r="E34" s="311"/>
      <c r="F34" s="312"/>
      <c r="G34" s="294"/>
      <c r="H34" s="313"/>
      <c r="I34" s="314"/>
      <c r="J34" s="294">
        <f>SUM(J20,J33)</f>
        <v>486199</v>
      </c>
      <c r="K34" s="308">
        <f>SUM(K20,K33)</f>
        <v>4566</v>
      </c>
      <c r="L34" s="308">
        <f>SUM(L20,L33)</f>
        <v>4196</v>
      </c>
      <c r="M34" s="294">
        <f>J34/K34</f>
        <v>106.48247919404292</v>
      </c>
      <c r="N34" s="294">
        <f t="shared" si="16"/>
        <v>115.87202097235462</v>
      </c>
      <c r="O34" s="398">
        <f>SUM(O20,O33)</f>
        <v>25523</v>
      </c>
      <c r="P34" s="294">
        <f t="shared" si="20"/>
        <v>5.589794130530004</v>
      </c>
      <c r="Q34" s="376">
        <f>AVERAGE(Q3:Q33)</f>
        <v>8.334335286756039</v>
      </c>
      <c r="R34" s="315">
        <f>R20+R33</f>
        <v>4566</v>
      </c>
      <c r="S34" s="315">
        <f>S20+S33</f>
        <v>435036</v>
      </c>
      <c r="T34" s="316">
        <f>AVERAGE(T20,T33)</f>
        <v>98.58811368873532</v>
      </c>
      <c r="U34" s="316">
        <f>SUM(U20,U33)</f>
        <v>23996</v>
      </c>
      <c r="V34" s="316">
        <f>AVERAGE(V20,V33)</f>
        <v>6.224521793665725</v>
      </c>
      <c r="W34" s="316">
        <f>SUM(W20,W33)</f>
        <v>3739</v>
      </c>
      <c r="X34" s="412">
        <f>O34/L34</f>
        <v>6.082697807435653</v>
      </c>
    </row>
    <row r="35" spans="20:22" ht="15">
      <c r="T35" s="142"/>
      <c r="U35" s="2"/>
      <c r="V35" s="140"/>
    </row>
    <row r="36" spans="20:22" ht="15">
      <c r="T36" s="142"/>
      <c r="U36" s="140"/>
      <c r="V36" s="140"/>
    </row>
    <row r="37" spans="20:22" ht="15">
      <c r="T37" s="142"/>
      <c r="U37" s="140"/>
      <c r="V37" s="140"/>
    </row>
    <row r="38" spans="20:22" ht="15">
      <c r="T38" s="142"/>
      <c r="U38" s="140"/>
      <c r="V38" s="140"/>
    </row>
    <row r="39" spans="20:22" ht="15">
      <c r="T39" s="142"/>
      <c r="U39" s="140"/>
      <c r="V39" s="140"/>
    </row>
    <row r="40" spans="20:22" ht="15">
      <c r="T40" s="142"/>
      <c r="U40" s="140"/>
      <c r="V40" s="140"/>
    </row>
    <row r="41" spans="20:22" ht="15">
      <c r="T41" s="142"/>
      <c r="U41" s="140"/>
      <c r="V41" s="140"/>
    </row>
    <row r="42" spans="20:22" ht="15">
      <c r="T42" s="142"/>
      <c r="U42" s="140"/>
      <c r="V42" s="140"/>
    </row>
    <row r="43" spans="20:22" ht="15">
      <c r="T43" s="142"/>
      <c r="U43" s="140"/>
      <c r="V43" s="140"/>
    </row>
    <row r="44" spans="20:22" ht="15">
      <c r="T44" s="142"/>
      <c r="U44" s="140"/>
      <c r="V44" s="140"/>
    </row>
    <row r="45" spans="20:22" ht="15">
      <c r="T45" s="142"/>
      <c r="U45" s="140"/>
      <c r="V45" s="140"/>
    </row>
    <row r="46" spans="20:22" ht="15">
      <c r="T46" s="142"/>
      <c r="U46" s="140"/>
      <c r="V46" s="140"/>
    </row>
    <row r="47" spans="20:22" ht="15">
      <c r="T47" s="142"/>
      <c r="U47" s="140"/>
      <c r="V47" s="140"/>
    </row>
    <row r="48" spans="20:22" ht="15">
      <c r="T48" s="142"/>
      <c r="U48" s="140"/>
      <c r="V48" s="140"/>
    </row>
    <row r="49" spans="20:22" ht="15">
      <c r="T49" s="142"/>
      <c r="U49" s="140"/>
      <c r="V49" s="140"/>
    </row>
    <row r="50" spans="20:22" ht="15">
      <c r="T50" s="142"/>
      <c r="U50" s="140"/>
      <c r="V50" s="140"/>
    </row>
    <row r="51" spans="20:22" ht="15">
      <c r="T51" s="142"/>
      <c r="U51" s="140"/>
      <c r="V51" s="140"/>
    </row>
    <row r="52" spans="20:22" ht="15">
      <c r="T52" s="142"/>
      <c r="U52" s="140"/>
      <c r="V52" s="140"/>
    </row>
    <row r="53" spans="20:22" ht="15">
      <c r="T53" s="142"/>
      <c r="U53" s="140"/>
      <c r="V53" s="140"/>
    </row>
    <row r="54" spans="20:22" ht="15">
      <c r="T54" s="142"/>
      <c r="U54" s="140"/>
      <c r="V54" s="140"/>
    </row>
    <row r="55" spans="20:22" ht="15">
      <c r="T55" s="142"/>
      <c r="U55" s="140"/>
      <c r="V55" s="140"/>
    </row>
    <row r="56" spans="20:22" ht="15">
      <c r="T56" s="142"/>
      <c r="U56" s="140"/>
      <c r="V56" s="140"/>
    </row>
    <row r="57" spans="20:22" ht="15">
      <c r="T57" s="142"/>
      <c r="U57" s="140"/>
      <c r="V57" s="140"/>
    </row>
    <row r="58" spans="20:22" ht="15">
      <c r="T58" s="142"/>
      <c r="U58" s="140"/>
      <c r="V58" s="140"/>
    </row>
    <row r="59" spans="20:22" ht="15">
      <c r="T59" s="142"/>
      <c r="U59" s="140"/>
      <c r="V59" s="140"/>
    </row>
    <row r="60" spans="20:22" ht="15">
      <c r="T60" s="142"/>
      <c r="U60" s="140"/>
      <c r="V60" s="140"/>
    </row>
    <row r="61" spans="20:22" ht="15">
      <c r="T61" s="142"/>
      <c r="U61" s="140"/>
      <c r="V61" s="140"/>
    </row>
    <row r="62" spans="20:22" ht="15">
      <c r="T62" s="142"/>
      <c r="U62" s="140"/>
      <c r="V62" s="140"/>
    </row>
    <row r="63" spans="20:22" ht="15">
      <c r="T63" s="142"/>
      <c r="U63" s="140"/>
      <c r="V63" s="140"/>
    </row>
    <row r="64" spans="20:22" ht="15">
      <c r="T64" s="142"/>
      <c r="U64" s="140"/>
      <c r="V64" s="140"/>
    </row>
    <row r="65" spans="20:22" ht="15">
      <c r="T65" s="142"/>
      <c r="U65" s="140"/>
      <c r="V65" s="140"/>
    </row>
    <row r="66" spans="20:22" ht="15">
      <c r="T66" s="142"/>
      <c r="U66" s="140"/>
      <c r="V66" s="140"/>
    </row>
    <row r="67" spans="20:22" ht="15">
      <c r="T67" s="142"/>
      <c r="U67" s="140"/>
      <c r="V67" s="140"/>
    </row>
    <row r="68" spans="20:22" ht="15">
      <c r="T68" s="142"/>
      <c r="U68" s="140"/>
      <c r="V68" s="140"/>
    </row>
    <row r="69" spans="20:22" ht="15">
      <c r="T69" s="142"/>
      <c r="U69" s="140"/>
      <c r="V69" s="140"/>
    </row>
    <row r="70" spans="20:22" ht="15">
      <c r="T70" s="142"/>
      <c r="U70" s="140"/>
      <c r="V70" s="140"/>
    </row>
    <row r="71" spans="20:22" ht="15">
      <c r="T71" s="142"/>
      <c r="U71" s="140"/>
      <c r="V71" s="140"/>
    </row>
    <row r="72" spans="20:22" ht="15">
      <c r="T72" s="142"/>
      <c r="U72" s="140"/>
      <c r="V72" s="140"/>
    </row>
    <row r="73" spans="20:22" ht="15">
      <c r="T73" s="142"/>
      <c r="U73" s="140"/>
      <c r="V73" s="140"/>
    </row>
    <row r="74" spans="20:22" ht="15">
      <c r="T74" s="142"/>
      <c r="U74" s="140"/>
      <c r="V74" s="140"/>
    </row>
    <row r="75" spans="20:22" ht="15">
      <c r="T75" s="142"/>
      <c r="U75" s="140"/>
      <c r="V75" s="140"/>
    </row>
    <row r="76" spans="20:22" ht="15">
      <c r="T76" s="142"/>
      <c r="U76" s="140"/>
      <c r="V76" s="140"/>
    </row>
    <row r="77" spans="20:22" ht="15">
      <c r="T77" s="142"/>
      <c r="U77" s="140"/>
      <c r="V77" s="140"/>
    </row>
    <row r="78" spans="20:22" ht="15">
      <c r="T78" s="142"/>
      <c r="U78" s="140"/>
      <c r="V78" s="140"/>
    </row>
    <row r="79" spans="20:22" ht="15">
      <c r="T79" s="142"/>
      <c r="U79" s="140"/>
      <c r="V79" s="140"/>
    </row>
    <row r="80" spans="20:22" ht="15">
      <c r="T80" s="142"/>
      <c r="U80" s="140"/>
      <c r="V80" s="140"/>
    </row>
    <row r="81" spans="20:22" ht="15">
      <c r="T81" s="142"/>
      <c r="U81" s="140"/>
      <c r="V81" s="140"/>
    </row>
    <row r="82" spans="20:22" ht="15">
      <c r="T82" s="142"/>
      <c r="U82" s="140"/>
      <c r="V82" s="140"/>
    </row>
    <row r="83" spans="20:22" ht="15">
      <c r="T83" s="142"/>
      <c r="U83" s="140"/>
      <c r="V83" s="140"/>
    </row>
    <row r="84" spans="20:22" ht="15">
      <c r="T84" s="142"/>
      <c r="U84" s="140"/>
      <c r="V84" s="140"/>
    </row>
    <row r="85" spans="20:22" ht="15">
      <c r="T85" s="142"/>
      <c r="U85" s="140"/>
      <c r="V85" s="140"/>
    </row>
    <row r="86" spans="20:22" ht="15">
      <c r="T86" s="142"/>
      <c r="U86" s="140"/>
      <c r="V86" s="140"/>
    </row>
    <row r="87" spans="20:22" ht="15">
      <c r="T87" s="142"/>
      <c r="U87" s="140"/>
      <c r="V87" s="140"/>
    </row>
    <row r="88" spans="20:22" ht="15">
      <c r="T88" s="142"/>
      <c r="U88" s="140"/>
      <c r="V88" s="140"/>
    </row>
    <row r="89" spans="20:22" ht="15">
      <c r="T89" s="142"/>
      <c r="U89" s="140"/>
      <c r="V89" s="140"/>
    </row>
    <row r="90" spans="20:22" ht="15">
      <c r="T90" s="142"/>
      <c r="U90" s="140"/>
      <c r="V90" s="140"/>
    </row>
    <row r="91" spans="20:22" ht="15">
      <c r="T91" s="142"/>
      <c r="U91" s="140"/>
      <c r="V91" s="140"/>
    </row>
    <row r="92" spans="20:22" ht="15">
      <c r="T92" s="142"/>
      <c r="U92" s="140"/>
      <c r="V92" s="140"/>
    </row>
    <row r="93" spans="20:22" ht="15">
      <c r="T93" s="142"/>
      <c r="U93" s="140"/>
      <c r="V93" s="140"/>
    </row>
    <row r="94" spans="20:22" ht="15">
      <c r="T94" s="142"/>
      <c r="U94" s="140"/>
      <c r="V94" s="140"/>
    </row>
    <row r="95" spans="20:22" ht="15">
      <c r="T95" s="142"/>
      <c r="U95" s="140"/>
      <c r="V95" s="140"/>
    </row>
    <row r="96" spans="20:22" ht="15">
      <c r="T96" s="142"/>
      <c r="U96" s="140"/>
      <c r="V96" s="140"/>
    </row>
    <row r="97" spans="20:22" ht="15">
      <c r="T97" s="142"/>
      <c r="U97" s="140"/>
      <c r="V97" s="140"/>
    </row>
    <row r="98" spans="20:22" ht="15">
      <c r="T98" s="142"/>
      <c r="U98" s="140"/>
      <c r="V98" s="140"/>
    </row>
    <row r="99" spans="20:22" ht="15">
      <c r="T99" s="142"/>
      <c r="U99" s="140"/>
      <c r="V99" s="140"/>
    </row>
    <row r="100" spans="20:22" ht="15">
      <c r="T100" s="142"/>
      <c r="U100" s="140"/>
      <c r="V100" s="140"/>
    </row>
    <row r="101" spans="20:22" ht="15">
      <c r="T101" s="142"/>
      <c r="U101" s="140"/>
      <c r="V101" s="140"/>
    </row>
    <row r="102" spans="20:22" ht="15">
      <c r="T102" s="142"/>
      <c r="U102" s="140"/>
      <c r="V102" s="140"/>
    </row>
    <row r="103" spans="20:22" ht="15">
      <c r="T103" s="142"/>
      <c r="U103" s="140"/>
      <c r="V103" s="140"/>
    </row>
    <row r="104" spans="20:22" ht="15">
      <c r="T104" s="142"/>
      <c r="U104" s="140"/>
      <c r="V104" s="140"/>
    </row>
    <row r="105" spans="20:22" ht="15">
      <c r="T105" s="142"/>
      <c r="U105" s="140"/>
      <c r="V105" s="140"/>
    </row>
    <row r="106" spans="20:22" ht="15">
      <c r="T106" s="142"/>
      <c r="U106" s="140"/>
      <c r="V106" s="140"/>
    </row>
    <row r="107" spans="20:22" ht="15">
      <c r="T107" s="142"/>
      <c r="U107" s="140"/>
      <c r="V107" s="140"/>
    </row>
    <row r="108" spans="20:22" ht="15">
      <c r="T108" s="142"/>
      <c r="U108" s="140"/>
      <c r="V108" s="140"/>
    </row>
    <row r="109" spans="20:22" ht="15">
      <c r="T109" s="142"/>
      <c r="U109" s="140"/>
      <c r="V109" s="140"/>
    </row>
    <row r="110" spans="20:22" ht="15">
      <c r="T110" s="142"/>
      <c r="U110" s="140"/>
      <c r="V110" s="140"/>
    </row>
    <row r="111" spans="20:22" ht="15">
      <c r="T111" s="142"/>
      <c r="U111" s="140"/>
      <c r="V111" s="140"/>
    </row>
    <row r="112" spans="20:22" ht="15">
      <c r="T112" s="142"/>
      <c r="U112" s="140"/>
      <c r="V112" s="140"/>
    </row>
    <row r="113" spans="20:22" ht="15">
      <c r="T113" s="142"/>
      <c r="U113" s="140"/>
      <c r="V113" s="140"/>
    </row>
    <row r="114" spans="20:22" ht="15">
      <c r="T114" s="142"/>
      <c r="U114" s="140"/>
      <c r="V114" s="140"/>
    </row>
    <row r="115" spans="20:22" ht="15">
      <c r="T115" s="142"/>
      <c r="U115" s="140"/>
      <c r="V115" s="140"/>
    </row>
    <row r="116" spans="20:22" ht="15">
      <c r="T116" s="142"/>
      <c r="U116" s="140"/>
      <c r="V116" s="140"/>
    </row>
    <row r="117" spans="20:22" ht="15">
      <c r="T117" s="142"/>
      <c r="U117" s="140"/>
      <c r="V117" s="140"/>
    </row>
    <row r="118" spans="20:22" ht="15">
      <c r="T118" s="142"/>
      <c r="U118" s="140"/>
      <c r="V118" s="140"/>
    </row>
    <row r="119" spans="20:22" ht="15">
      <c r="T119" s="142"/>
      <c r="U119" s="140"/>
      <c r="V119" s="140"/>
    </row>
    <row r="120" spans="20:22" ht="15">
      <c r="T120" s="142"/>
      <c r="U120" s="140"/>
      <c r="V120" s="140"/>
    </row>
    <row r="121" spans="20:22" ht="15">
      <c r="T121" s="142"/>
      <c r="U121" s="140"/>
      <c r="V121" s="140"/>
    </row>
    <row r="122" spans="20:22" ht="15">
      <c r="T122" s="142"/>
      <c r="U122" s="140"/>
      <c r="V122" s="140"/>
    </row>
    <row r="123" spans="20:22" ht="15">
      <c r="T123" s="142"/>
      <c r="U123" s="140"/>
      <c r="V123" s="140"/>
    </row>
    <row r="124" spans="20:22" ht="15">
      <c r="T124" s="142"/>
      <c r="U124" s="140"/>
      <c r="V124" s="140"/>
    </row>
    <row r="125" spans="20:22" ht="15">
      <c r="T125" s="142"/>
      <c r="U125" s="140"/>
      <c r="V125" s="140"/>
    </row>
    <row r="126" spans="20:22" ht="15">
      <c r="T126" s="142"/>
      <c r="U126" s="140"/>
      <c r="V126" s="140"/>
    </row>
    <row r="127" spans="20:22" ht="15">
      <c r="T127" s="142"/>
      <c r="U127" s="140"/>
      <c r="V127" s="140"/>
    </row>
    <row r="128" spans="20:22" ht="15">
      <c r="T128" s="142"/>
      <c r="U128" s="140"/>
      <c r="V128" s="140"/>
    </row>
    <row r="129" spans="20:22" ht="15">
      <c r="T129" s="142"/>
      <c r="U129" s="140"/>
      <c r="V129" s="140"/>
    </row>
    <row r="130" spans="20:22" ht="15">
      <c r="T130" s="142"/>
      <c r="U130" s="140"/>
      <c r="V130" s="140"/>
    </row>
    <row r="131" spans="20:22" ht="15">
      <c r="T131" s="142"/>
      <c r="U131" s="140"/>
      <c r="V131" s="140"/>
    </row>
    <row r="132" spans="20:22" ht="15">
      <c r="T132" s="142"/>
      <c r="U132" s="140"/>
      <c r="V132" s="140"/>
    </row>
    <row r="133" spans="20:22" ht="15">
      <c r="T133" s="142"/>
      <c r="U133" s="140"/>
      <c r="V133" s="140"/>
    </row>
    <row r="134" spans="20:22" ht="15">
      <c r="T134" s="142"/>
      <c r="U134" s="140"/>
      <c r="V134" s="140"/>
    </row>
    <row r="135" spans="20:22" ht="15">
      <c r="T135" s="142"/>
      <c r="U135" s="140"/>
      <c r="V135" s="140"/>
    </row>
    <row r="136" spans="20:22" ht="15">
      <c r="T136" s="142"/>
      <c r="U136" s="140"/>
      <c r="V136" s="140"/>
    </row>
    <row r="137" spans="20:22" ht="15">
      <c r="T137" s="142"/>
      <c r="U137" s="140"/>
      <c r="V137" s="140"/>
    </row>
    <row r="138" spans="20:22" ht="15">
      <c r="T138" s="142"/>
      <c r="U138" s="140"/>
      <c r="V138" s="140"/>
    </row>
    <row r="139" spans="20:22" ht="15">
      <c r="T139" s="142"/>
      <c r="U139" s="140"/>
      <c r="V139" s="140"/>
    </row>
    <row r="140" spans="20:22" ht="15">
      <c r="T140" s="142"/>
      <c r="U140" s="140"/>
      <c r="V140" s="140"/>
    </row>
    <row r="141" spans="20:22" ht="15">
      <c r="T141" s="142"/>
      <c r="U141" s="140"/>
      <c r="V141" s="140"/>
    </row>
    <row r="142" spans="20:22" ht="15">
      <c r="T142" s="142"/>
      <c r="U142" s="140"/>
      <c r="V142" s="140"/>
    </row>
    <row r="143" spans="20:22" ht="15">
      <c r="T143" s="142"/>
      <c r="U143" s="140"/>
      <c r="V143" s="140"/>
    </row>
    <row r="144" spans="20:22" ht="15">
      <c r="T144" s="142"/>
      <c r="U144" s="140"/>
      <c r="V144" s="140"/>
    </row>
    <row r="145" spans="20:22" ht="15">
      <c r="T145" s="142"/>
      <c r="U145" s="140"/>
      <c r="V145" s="140"/>
    </row>
    <row r="146" spans="20:22" ht="15">
      <c r="T146" s="142"/>
      <c r="U146" s="140"/>
      <c r="V146" s="140"/>
    </row>
    <row r="147" spans="20:22" ht="15">
      <c r="T147" s="142"/>
      <c r="U147" s="140"/>
      <c r="V147" s="140"/>
    </row>
    <row r="148" spans="20:22" ht="15">
      <c r="T148" s="142"/>
      <c r="U148" s="140"/>
      <c r="V148" s="140"/>
    </row>
    <row r="149" spans="20:22" ht="15">
      <c r="T149" s="142"/>
      <c r="U149" s="140"/>
      <c r="V149" s="140"/>
    </row>
    <row r="150" spans="20:22" ht="15">
      <c r="T150" s="142"/>
      <c r="U150" s="140"/>
      <c r="V150" s="140"/>
    </row>
    <row r="151" spans="20:22" ht="15">
      <c r="T151" s="142"/>
      <c r="U151" s="140"/>
      <c r="V151" s="140"/>
    </row>
    <row r="152" spans="20:22" ht="15">
      <c r="T152" s="142"/>
      <c r="U152" s="140"/>
      <c r="V152" s="140"/>
    </row>
    <row r="153" spans="20:22" ht="15">
      <c r="T153" s="142"/>
      <c r="U153" s="140"/>
      <c r="V153" s="140"/>
    </row>
    <row r="154" spans="20:22" ht="15">
      <c r="T154" s="142"/>
      <c r="U154" s="140"/>
      <c r="V154" s="140"/>
    </row>
    <row r="155" spans="20:22" ht="15">
      <c r="T155" s="142"/>
      <c r="U155" s="140"/>
      <c r="V155" s="140"/>
    </row>
    <row r="156" spans="20:22" ht="15">
      <c r="T156" s="142"/>
      <c r="U156" s="140"/>
      <c r="V156" s="140"/>
    </row>
    <row r="157" spans="20:22" ht="15">
      <c r="T157" s="142"/>
      <c r="U157" s="140"/>
      <c r="V157" s="140"/>
    </row>
    <row r="158" spans="20:22" ht="15">
      <c r="T158" s="142"/>
      <c r="U158" s="140"/>
      <c r="V158" s="140"/>
    </row>
    <row r="159" spans="20:22" ht="15">
      <c r="T159" s="142"/>
      <c r="U159" s="140"/>
      <c r="V159" s="140"/>
    </row>
    <row r="160" spans="20:22" ht="15">
      <c r="T160" s="142"/>
      <c r="U160" s="140"/>
      <c r="V160" s="140"/>
    </row>
    <row r="161" spans="20:22" ht="15">
      <c r="T161" s="142"/>
      <c r="U161" s="140"/>
      <c r="V161" s="140"/>
    </row>
    <row r="162" spans="20:22" ht="15">
      <c r="T162" s="142"/>
      <c r="U162" s="140"/>
      <c r="V162" s="140"/>
    </row>
    <row r="163" spans="20:22" ht="15">
      <c r="T163" s="142"/>
      <c r="U163" s="140"/>
      <c r="V163" s="140"/>
    </row>
    <row r="164" spans="20:22" ht="15">
      <c r="T164" s="142"/>
      <c r="U164" s="140"/>
      <c r="V164" s="140"/>
    </row>
    <row r="165" spans="20:22" ht="15">
      <c r="T165" s="142"/>
      <c r="U165" s="140"/>
      <c r="V165" s="140"/>
    </row>
    <row r="166" spans="20:22" ht="15">
      <c r="T166" s="142"/>
      <c r="U166" s="140"/>
      <c r="V166" s="140"/>
    </row>
    <row r="167" spans="20:22" ht="15">
      <c r="T167" s="142"/>
      <c r="U167" s="140"/>
      <c r="V167" s="140"/>
    </row>
    <row r="168" spans="20:22" ht="15">
      <c r="T168" s="142"/>
      <c r="U168" s="140"/>
      <c r="V168" s="140"/>
    </row>
    <row r="169" spans="20:22" ht="15">
      <c r="T169" s="142"/>
      <c r="U169" s="140"/>
      <c r="V169" s="140"/>
    </row>
    <row r="170" spans="20:22" ht="15">
      <c r="T170" s="142"/>
      <c r="U170" s="140"/>
      <c r="V170" s="140"/>
    </row>
    <row r="171" spans="20:22" ht="15">
      <c r="T171" s="142"/>
      <c r="U171" s="140"/>
      <c r="V171" s="140"/>
    </row>
    <row r="172" spans="20:22" ht="15">
      <c r="T172" s="142"/>
      <c r="U172" s="140"/>
      <c r="V172" s="140"/>
    </row>
    <row r="173" spans="20:22" ht="15">
      <c r="T173" s="142"/>
      <c r="U173" s="140"/>
      <c r="V173" s="140"/>
    </row>
    <row r="174" spans="20:22" ht="15">
      <c r="T174" s="142"/>
      <c r="U174" s="140"/>
      <c r="V174" s="140"/>
    </row>
    <row r="175" spans="20:22" ht="15">
      <c r="T175" s="142"/>
      <c r="U175" s="140"/>
      <c r="V175" s="140"/>
    </row>
    <row r="176" spans="20:22" ht="15">
      <c r="T176" s="142"/>
      <c r="U176" s="140"/>
      <c r="V176" s="140"/>
    </row>
    <row r="177" spans="20:22" ht="15">
      <c r="T177" s="142"/>
      <c r="U177" s="140"/>
      <c r="V177" s="140"/>
    </row>
    <row r="178" spans="20:22" ht="15">
      <c r="T178" s="142"/>
      <c r="U178" s="140"/>
      <c r="V178" s="140"/>
    </row>
    <row r="179" spans="20:22" ht="15">
      <c r="T179" s="142"/>
      <c r="U179" s="140"/>
      <c r="V179" s="140"/>
    </row>
    <row r="180" spans="20:22" ht="15">
      <c r="T180" s="142"/>
      <c r="U180" s="140"/>
      <c r="V180" s="140"/>
    </row>
    <row r="181" spans="20:22" ht="15">
      <c r="T181" s="142"/>
      <c r="U181" s="140"/>
      <c r="V181" s="140"/>
    </row>
    <row r="182" spans="20:22" ht="15">
      <c r="T182" s="142"/>
      <c r="U182" s="140"/>
      <c r="V182" s="140"/>
    </row>
    <row r="183" spans="20:22" ht="15">
      <c r="T183" s="142"/>
      <c r="U183" s="140"/>
      <c r="V183" s="140"/>
    </row>
    <row r="184" spans="20:22" ht="15">
      <c r="T184" s="142"/>
      <c r="U184" s="140"/>
      <c r="V184" s="140"/>
    </row>
    <row r="185" spans="20:22" ht="15">
      <c r="T185" s="142"/>
      <c r="U185" s="140"/>
      <c r="V185" s="140"/>
    </row>
    <row r="186" spans="20:22" ht="15">
      <c r="T186" s="142"/>
      <c r="U186" s="140"/>
      <c r="V186" s="140"/>
    </row>
    <row r="187" spans="20:22" ht="15">
      <c r="T187" s="142"/>
      <c r="U187" s="140"/>
      <c r="V187" s="140"/>
    </row>
    <row r="188" spans="20:22" ht="15">
      <c r="T188" s="142"/>
      <c r="U188" s="140"/>
      <c r="V188" s="140"/>
    </row>
    <row r="189" spans="20:22" ht="15">
      <c r="T189" s="142"/>
      <c r="U189" s="140"/>
      <c r="V189" s="140"/>
    </row>
    <row r="190" spans="20:22" ht="15">
      <c r="T190" s="142"/>
      <c r="U190" s="140"/>
      <c r="V190" s="140"/>
    </row>
    <row r="191" spans="20:22" ht="15">
      <c r="T191" s="142"/>
      <c r="U191" s="140"/>
      <c r="V191" s="140"/>
    </row>
    <row r="192" spans="20:22" ht="15">
      <c r="T192" s="142"/>
      <c r="U192" s="140"/>
      <c r="V192" s="140"/>
    </row>
    <row r="193" spans="20:22" ht="15">
      <c r="T193" s="142"/>
      <c r="U193" s="140"/>
      <c r="V193" s="140"/>
    </row>
    <row r="194" spans="20:22" ht="15">
      <c r="T194" s="142"/>
      <c r="U194" s="140"/>
      <c r="V194" s="140"/>
    </row>
    <row r="195" spans="20:22" ht="15">
      <c r="T195" s="142"/>
      <c r="U195" s="140"/>
      <c r="V195" s="140"/>
    </row>
    <row r="196" spans="20:22" ht="15">
      <c r="T196" s="142"/>
      <c r="U196" s="140"/>
      <c r="V196" s="140"/>
    </row>
    <row r="197" spans="20:22" ht="15">
      <c r="T197" s="142"/>
      <c r="U197" s="140"/>
      <c r="V197" s="140"/>
    </row>
    <row r="198" spans="20:22" ht="15">
      <c r="T198" s="142"/>
      <c r="U198" s="140"/>
      <c r="V198" s="140"/>
    </row>
    <row r="199" spans="20:22" ht="15">
      <c r="T199" s="142"/>
      <c r="U199" s="140"/>
      <c r="V199" s="140"/>
    </row>
    <row r="200" spans="20:22" ht="15">
      <c r="T200" s="142"/>
      <c r="U200" s="140"/>
      <c r="V200" s="140"/>
    </row>
    <row r="201" spans="20:22" ht="15">
      <c r="T201" s="142"/>
      <c r="U201" s="140"/>
      <c r="V201" s="140"/>
    </row>
    <row r="202" spans="20:22" ht="15">
      <c r="T202" s="142"/>
      <c r="U202" s="140"/>
      <c r="V202" s="140"/>
    </row>
    <row r="203" spans="20:22" ht="15">
      <c r="T203" s="142"/>
      <c r="U203" s="140"/>
      <c r="V203" s="140"/>
    </row>
    <row r="204" spans="20:22" ht="15">
      <c r="T204" s="142"/>
      <c r="U204" s="140"/>
      <c r="V204" s="140"/>
    </row>
    <row r="205" spans="20:22" ht="15">
      <c r="T205" s="142"/>
      <c r="U205" s="140"/>
      <c r="V205" s="140"/>
    </row>
    <row r="206" spans="20:22" ht="15">
      <c r="T206" s="142"/>
      <c r="U206" s="140"/>
      <c r="V206" s="140"/>
    </row>
    <row r="207" spans="20:22" ht="15">
      <c r="T207" s="142"/>
      <c r="U207" s="140"/>
      <c r="V207" s="140"/>
    </row>
    <row r="208" spans="20:22" ht="15">
      <c r="T208" s="142"/>
      <c r="U208" s="140"/>
      <c r="V208" s="140"/>
    </row>
    <row r="209" spans="20:22" ht="15">
      <c r="T209" s="142"/>
      <c r="U209" s="140"/>
      <c r="V209" s="140"/>
    </row>
    <row r="210" spans="20:22" ht="15">
      <c r="T210" s="142"/>
      <c r="U210" s="140"/>
      <c r="V210" s="140"/>
    </row>
    <row r="211" spans="20:22" ht="15">
      <c r="T211" s="142"/>
      <c r="U211" s="140"/>
      <c r="V211" s="140"/>
    </row>
    <row r="212" spans="20:22" ht="15">
      <c r="T212" s="142"/>
      <c r="U212" s="140"/>
      <c r="V212" s="140"/>
    </row>
    <row r="213" spans="20:22" ht="15">
      <c r="T213" s="142"/>
      <c r="U213" s="140"/>
      <c r="V213" s="140"/>
    </row>
    <row r="214" spans="20:22" ht="15">
      <c r="T214" s="142"/>
      <c r="U214" s="140"/>
      <c r="V214" s="140"/>
    </row>
    <row r="215" spans="20:22" ht="15">
      <c r="T215" s="142"/>
      <c r="U215" s="140"/>
      <c r="V215" s="140"/>
    </row>
    <row r="216" spans="20:22" ht="15">
      <c r="T216" s="142"/>
      <c r="U216" s="140"/>
      <c r="V216" s="140"/>
    </row>
    <row r="217" spans="20:22" ht="15">
      <c r="T217" s="142"/>
      <c r="U217" s="140"/>
      <c r="V217" s="140"/>
    </row>
    <row r="218" spans="20:22" ht="15">
      <c r="T218" s="142"/>
      <c r="U218" s="140"/>
      <c r="V218" s="140"/>
    </row>
    <row r="219" spans="20:22" ht="15">
      <c r="T219" s="142"/>
      <c r="U219" s="140"/>
      <c r="V219" s="140"/>
    </row>
    <row r="220" spans="20:22" ht="15">
      <c r="T220" s="142"/>
      <c r="U220" s="140"/>
      <c r="V220" s="140"/>
    </row>
    <row r="221" spans="20:22" ht="15">
      <c r="T221" s="142"/>
      <c r="U221" s="140"/>
      <c r="V221" s="140"/>
    </row>
    <row r="222" spans="20:22" ht="15">
      <c r="T222" s="142"/>
      <c r="U222" s="140"/>
      <c r="V222" s="140"/>
    </row>
    <row r="223" spans="20:22" ht="15">
      <c r="T223" s="142"/>
      <c r="U223" s="140"/>
      <c r="V223" s="140"/>
    </row>
    <row r="224" spans="20:22" ht="15">
      <c r="T224" s="142"/>
      <c r="U224" s="140"/>
      <c r="V224" s="140"/>
    </row>
    <row r="225" spans="20:22" ht="15">
      <c r="T225" s="142"/>
      <c r="U225" s="140"/>
      <c r="V225" s="140"/>
    </row>
    <row r="226" spans="20:22" ht="15">
      <c r="T226" s="142"/>
      <c r="U226" s="140"/>
      <c r="V226" s="140"/>
    </row>
    <row r="227" spans="20:22" ht="15">
      <c r="T227" s="142"/>
      <c r="U227" s="140"/>
      <c r="V227" s="140"/>
    </row>
    <row r="228" spans="20:22" ht="15">
      <c r="T228" s="142"/>
      <c r="U228" s="140"/>
      <c r="V228" s="140"/>
    </row>
    <row r="229" spans="20:22" ht="15">
      <c r="T229" s="142"/>
      <c r="U229" s="140"/>
      <c r="V229" s="140"/>
    </row>
    <row r="230" spans="20:22" ht="15">
      <c r="T230" s="142"/>
      <c r="U230" s="140"/>
      <c r="V230" s="140"/>
    </row>
    <row r="231" spans="20:22" ht="15">
      <c r="T231" s="142"/>
      <c r="U231" s="140"/>
      <c r="V231" s="140"/>
    </row>
    <row r="232" spans="20:22" ht="15">
      <c r="T232" s="142"/>
      <c r="U232" s="140"/>
      <c r="V232" s="140"/>
    </row>
    <row r="233" spans="20:22" ht="15">
      <c r="T233" s="142"/>
      <c r="U233" s="140"/>
      <c r="V233" s="140"/>
    </row>
    <row r="234" spans="20:22" ht="15">
      <c r="T234" s="142"/>
      <c r="U234" s="140"/>
      <c r="V234" s="140"/>
    </row>
    <row r="235" spans="20:22" ht="15">
      <c r="T235" s="142"/>
      <c r="U235" s="140"/>
      <c r="V235" s="140"/>
    </row>
    <row r="236" spans="20:22" ht="15">
      <c r="T236" s="142"/>
      <c r="U236" s="140"/>
      <c r="V236" s="140"/>
    </row>
    <row r="237" spans="20:22" ht="15">
      <c r="T237" s="142"/>
      <c r="U237" s="140"/>
      <c r="V237" s="140"/>
    </row>
    <row r="238" spans="20:22" ht="15">
      <c r="T238" s="142"/>
      <c r="U238" s="140"/>
      <c r="V238" s="140"/>
    </row>
    <row r="239" spans="20:22" ht="15">
      <c r="T239" s="142"/>
      <c r="U239" s="140"/>
      <c r="V239" s="140"/>
    </row>
    <row r="240" spans="20:22" ht="15">
      <c r="T240" s="142"/>
      <c r="U240" s="140"/>
      <c r="V240" s="140"/>
    </row>
    <row r="241" spans="20:22" ht="15">
      <c r="T241" s="142"/>
      <c r="U241" s="140"/>
      <c r="V241" s="140"/>
    </row>
    <row r="242" spans="20:22" ht="15">
      <c r="T242" s="142"/>
      <c r="U242" s="140"/>
      <c r="V242" s="140"/>
    </row>
    <row r="243" spans="20:22" ht="15">
      <c r="T243" s="142"/>
      <c r="U243" s="140"/>
      <c r="V243" s="140"/>
    </row>
    <row r="244" spans="20:22" ht="15">
      <c r="T244" s="142"/>
      <c r="U244" s="140"/>
      <c r="V244" s="140"/>
    </row>
    <row r="245" spans="20:22" ht="15">
      <c r="T245" s="142"/>
      <c r="U245" s="140"/>
      <c r="V245" s="140"/>
    </row>
    <row r="246" spans="20:22" ht="15">
      <c r="T246" s="142"/>
      <c r="U246" s="140"/>
      <c r="V246" s="140"/>
    </row>
    <row r="247" spans="20:22" ht="15">
      <c r="T247" s="142"/>
      <c r="U247" s="140"/>
      <c r="V247" s="140"/>
    </row>
    <row r="248" spans="20:22" ht="15">
      <c r="T248" s="142"/>
      <c r="U248" s="140"/>
      <c r="V248" s="140"/>
    </row>
    <row r="249" spans="20:22" ht="15">
      <c r="T249" s="142"/>
      <c r="U249" s="140"/>
      <c r="V249" s="140"/>
    </row>
    <row r="250" spans="20:22" ht="15">
      <c r="T250" s="142"/>
      <c r="U250" s="140"/>
      <c r="V250" s="140"/>
    </row>
    <row r="251" spans="20:22" ht="15">
      <c r="T251" s="142"/>
      <c r="U251" s="140"/>
      <c r="V251" s="140"/>
    </row>
    <row r="252" spans="20:22" ht="15">
      <c r="T252" s="142"/>
      <c r="U252" s="140"/>
      <c r="V252" s="140"/>
    </row>
    <row r="253" spans="20:22" ht="15">
      <c r="T253" s="142"/>
      <c r="U253" s="140"/>
      <c r="V253" s="140"/>
    </row>
    <row r="254" spans="20:22" ht="15">
      <c r="T254" s="142"/>
      <c r="U254" s="140"/>
      <c r="V254" s="140"/>
    </row>
    <row r="255" spans="20:22" ht="15">
      <c r="T255" s="142"/>
      <c r="U255" s="140"/>
      <c r="V255" s="140"/>
    </row>
    <row r="256" spans="20:22" ht="15">
      <c r="T256" s="142"/>
      <c r="U256" s="140"/>
      <c r="V256" s="140"/>
    </row>
    <row r="257" spans="20:22" ht="15">
      <c r="T257" s="142"/>
      <c r="U257" s="140"/>
      <c r="V257" s="140"/>
    </row>
    <row r="258" spans="20:22" ht="15">
      <c r="T258" s="142"/>
      <c r="U258" s="140"/>
      <c r="V258" s="140"/>
    </row>
    <row r="259" spans="20:22" ht="15">
      <c r="T259" s="142"/>
      <c r="U259" s="140"/>
      <c r="V259" s="140"/>
    </row>
    <row r="260" spans="20:22" ht="15">
      <c r="T260" s="142"/>
      <c r="U260" s="140"/>
      <c r="V260" s="140"/>
    </row>
    <row r="261" spans="20:22" ht="15">
      <c r="T261" s="142"/>
      <c r="U261" s="140"/>
      <c r="V261" s="140"/>
    </row>
    <row r="262" spans="20:22" ht="15">
      <c r="T262" s="142"/>
      <c r="U262" s="140"/>
      <c r="V262" s="140"/>
    </row>
    <row r="263" spans="20:22" ht="15">
      <c r="T263" s="142"/>
      <c r="U263" s="140"/>
      <c r="V263" s="140"/>
    </row>
    <row r="264" spans="20:22" ht="15">
      <c r="T264" s="142"/>
      <c r="U264" s="140"/>
      <c r="V264" s="140"/>
    </row>
    <row r="265" spans="20:22" ht="15">
      <c r="T265" s="142"/>
      <c r="U265" s="140"/>
      <c r="V265" s="140"/>
    </row>
    <row r="266" spans="20:22" ht="15">
      <c r="T266" s="142"/>
      <c r="U266" s="140"/>
      <c r="V266" s="140"/>
    </row>
    <row r="267" spans="20:22" ht="15">
      <c r="T267" s="142"/>
      <c r="U267" s="140"/>
      <c r="V267" s="140"/>
    </row>
    <row r="268" spans="20:22" ht="15">
      <c r="T268" s="142"/>
      <c r="U268" s="140"/>
      <c r="V268" s="140"/>
    </row>
    <row r="269" spans="20:22" ht="15">
      <c r="T269" s="142"/>
      <c r="U269" s="140"/>
      <c r="V269" s="140"/>
    </row>
    <row r="270" spans="20:22" ht="15">
      <c r="T270" s="142"/>
      <c r="U270" s="140"/>
      <c r="V270" s="140"/>
    </row>
    <row r="271" spans="20:22" ht="15">
      <c r="T271" s="142"/>
      <c r="U271" s="140"/>
      <c r="V271" s="140"/>
    </row>
    <row r="272" spans="20:22" ht="15">
      <c r="T272" s="142"/>
      <c r="U272" s="140"/>
      <c r="V272" s="140"/>
    </row>
    <row r="273" spans="20:22" ht="15">
      <c r="T273" s="142"/>
      <c r="U273" s="140"/>
      <c r="V273" s="140"/>
    </row>
    <row r="274" spans="20:22" ht="15">
      <c r="T274" s="142"/>
      <c r="U274" s="140"/>
      <c r="V274" s="140"/>
    </row>
    <row r="275" spans="20:22" ht="15">
      <c r="T275" s="142"/>
      <c r="U275" s="140"/>
      <c r="V275" s="140"/>
    </row>
    <row r="276" spans="20:22" ht="15">
      <c r="T276" s="142"/>
      <c r="U276" s="140"/>
      <c r="V276" s="140"/>
    </row>
    <row r="277" spans="20:22" ht="15">
      <c r="T277" s="142"/>
      <c r="U277" s="140"/>
      <c r="V277" s="140"/>
    </row>
    <row r="278" spans="20:22" ht="15">
      <c r="T278" s="142"/>
      <c r="U278" s="140"/>
      <c r="V278" s="140"/>
    </row>
    <row r="279" spans="20:22" ht="15">
      <c r="T279" s="142"/>
      <c r="U279" s="140"/>
      <c r="V279" s="140"/>
    </row>
    <row r="280" spans="20:22" ht="15">
      <c r="T280" s="142"/>
      <c r="U280" s="140"/>
      <c r="V280" s="140"/>
    </row>
    <row r="281" spans="20:22" ht="15">
      <c r="T281" s="142"/>
      <c r="U281" s="140"/>
      <c r="V281" s="140"/>
    </row>
    <row r="282" spans="20:22" ht="15">
      <c r="T282" s="142"/>
      <c r="U282" s="140"/>
      <c r="V282" s="140"/>
    </row>
    <row r="283" spans="20:22" ht="15">
      <c r="T283" s="142"/>
      <c r="U283" s="140"/>
      <c r="V283" s="140"/>
    </row>
    <row r="284" spans="20:22" ht="15">
      <c r="T284" s="142"/>
      <c r="U284" s="140"/>
      <c r="V284" s="140"/>
    </row>
    <row r="285" spans="20:22" ht="15">
      <c r="T285" s="142"/>
      <c r="U285" s="140"/>
      <c r="V285" s="140"/>
    </row>
    <row r="286" spans="20:22" ht="15">
      <c r="T286" s="142"/>
      <c r="U286" s="140"/>
      <c r="V286" s="140"/>
    </row>
    <row r="287" spans="20:22" ht="15">
      <c r="T287" s="142"/>
      <c r="U287" s="140"/>
      <c r="V287" s="140"/>
    </row>
    <row r="288" spans="20:22" ht="15">
      <c r="T288" s="142"/>
      <c r="U288" s="140"/>
      <c r="V288" s="140"/>
    </row>
    <row r="289" spans="20:22" ht="15">
      <c r="T289" s="142"/>
      <c r="U289" s="140"/>
      <c r="V289" s="140"/>
    </row>
    <row r="290" spans="20:22" ht="15">
      <c r="T290" s="142"/>
      <c r="U290" s="140"/>
      <c r="V290" s="140"/>
    </row>
    <row r="291" spans="20:22" ht="15">
      <c r="T291" s="142"/>
      <c r="U291" s="140"/>
      <c r="V291" s="140"/>
    </row>
    <row r="292" spans="20:22" ht="15">
      <c r="T292" s="142"/>
      <c r="U292" s="140"/>
      <c r="V292" s="140"/>
    </row>
    <row r="293" spans="20:22" ht="15">
      <c r="T293" s="142"/>
      <c r="U293" s="140"/>
      <c r="V293" s="140"/>
    </row>
    <row r="294" spans="20:22" ht="15">
      <c r="T294" s="142"/>
      <c r="U294" s="140"/>
      <c r="V294" s="140"/>
    </row>
    <row r="295" spans="20:22" ht="15">
      <c r="T295" s="142"/>
      <c r="U295" s="140"/>
      <c r="V295" s="140"/>
    </row>
    <row r="296" spans="20:22" ht="15">
      <c r="T296" s="142"/>
      <c r="U296" s="140"/>
      <c r="V296" s="140"/>
    </row>
    <row r="297" spans="20:22" ht="15">
      <c r="T297" s="142"/>
      <c r="U297" s="140"/>
      <c r="V297" s="140"/>
    </row>
    <row r="298" spans="20:22" ht="15">
      <c r="T298" s="142"/>
      <c r="U298" s="140"/>
      <c r="V298" s="140"/>
    </row>
    <row r="299" spans="20:22" ht="15">
      <c r="T299" s="142"/>
      <c r="U299" s="140"/>
      <c r="V299" s="140"/>
    </row>
    <row r="300" spans="20:22" ht="15">
      <c r="T300" s="142"/>
      <c r="U300" s="140"/>
      <c r="V300" s="140"/>
    </row>
    <row r="301" spans="20:22" ht="15">
      <c r="T301" s="142"/>
      <c r="U301" s="140"/>
      <c r="V301" s="140"/>
    </row>
    <row r="302" spans="20:22" ht="15">
      <c r="T302" s="142"/>
      <c r="U302" s="140"/>
      <c r="V302" s="140"/>
    </row>
    <row r="303" spans="20:22" ht="15">
      <c r="T303" s="142"/>
      <c r="U303" s="140"/>
      <c r="V303" s="140"/>
    </row>
    <row r="304" spans="20:22" ht="15">
      <c r="T304" s="142"/>
      <c r="U304" s="140"/>
      <c r="V304" s="140"/>
    </row>
    <row r="305" spans="20:22" ht="15">
      <c r="T305" s="142"/>
      <c r="U305" s="140"/>
      <c r="V305" s="140"/>
    </row>
    <row r="306" spans="20:22" ht="15">
      <c r="T306" s="142"/>
      <c r="U306" s="140"/>
      <c r="V306" s="140"/>
    </row>
    <row r="307" spans="20:22" ht="15">
      <c r="T307" s="142"/>
      <c r="U307" s="140"/>
      <c r="V307" s="140"/>
    </row>
    <row r="308" spans="20:22" ht="15">
      <c r="T308" s="142"/>
      <c r="U308" s="140"/>
      <c r="V308" s="140"/>
    </row>
    <row r="309" spans="20:22" ht="15">
      <c r="T309" s="142"/>
      <c r="U309" s="140"/>
      <c r="V309" s="140"/>
    </row>
    <row r="310" spans="20:22" ht="15">
      <c r="T310" s="142"/>
      <c r="U310" s="140"/>
      <c r="V310" s="140"/>
    </row>
    <row r="311" spans="20:22" ht="15">
      <c r="T311" s="142"/>
      <c r="U311" s="140"/>
      <c r="V311" s="140"/>
    </row>
    <row r="312" spans="20:22" ht="15">
      <c r="T312" s="142"/>
      <c r="U312" s="140"/>
      <c r="V312" s="140"/>
    </row>
    <row r="313" spans="20:22" ht="15">
      <c r="T313" s="142"/>
      <c r="U313" s="140"/>
      <c r="V313" s="140"/>
    </row>
    <row r="314" spans="20:22" ht="15">
      <c r="T314" s="142"/>
      <c r="U314" s="140"/>
      <c r="V314" s="140"/>
    </row>
    <row r="315" spans="20:22" ht="15">
      <c r="T315" s="142"/>
      <c r="U315" s="140"/>
      <c r="V315" s="140"/>
    </row>
    <row r="316" spans="20:22" ht="15">
      <c r="T316" s="142"/>
      <c r="U316" s="140"/>
      <c r="V316" s="140"/>
    </row>
    <row r="317" spans="20:22" ht="15">
      <c r="T317" s="142"/>
      <c r="U317" s="140"/>
      <c r="V317" s="140"/>
    </row>
    <row r="318" spans="20:22" ht="15">
      <c r="T318" s="142"/>
      <c r="U318" s="140"/>
      <c r="V318" s="140"/>
    </row>
    <row r="319" spans="20:22" ht="15">
      <c r="T319" s="142"/>
      <c r="U319" s="140"/>
      <c r="V319" s="140"/>
    </row>
    <row r="320" spans="20:22" ht="15">
      <c r="T320" s="142"/>
      <c r="U320" s="140"/>
      <c r="V320" s="140"/>
    </row>
    <row r="321" spans="20:22" ht="15">
      <c r="T321" s="142"/>
      <c r="U321" s="140"/>
      <c r="V321" s="140"/>
    </row>
    <row r="322" spans="20:22" ht="15">
      <c r="T322" s="142"/>
      <c r="U322" s="140"/>
      <c r="V322" s="140"/>
    </row>
    <row r="323" spans="20:22" ht="15">
      <c r="T323" s="142"/>
      <c r="U323" s="140"/>
      <c r="V323" s="140"/>
    </row>
  </sheetData>
  <sheetProtection/>
  <mergeCells count="4">
    <mergeCell ref="A1:A2"/>
    <mergeCell ref="B1:I1"/>
    <mergeCell ref="J1:Q1"/>
    <mergeCell ref="R1:W1"/>
  </mergeCells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0"/>
  <sheetViews>
    <sheetView zoomScale="80" zoomScaleNormal="80" zoomScalePageLayoutView="0" workbookViewId="0" topLeftCell="A1">
      <selection activeCell="AD5" sqref="AD5"/>
    </sheetView>
  </sheetViews>
  <sheetFormatPr defaultColWidth="9.140625" defaultRowHeight="15"/>
  <cols>
    <col min="1" max="1" width="22.28125" style="1" customWidth="1"/>
    <col min="2" max="2" width="6.7109375" style="2" hidden="1" customWidth="1"/>
    <col min="3" max="3" width="7.140625" style="2" hidden="1" customWidth="1"/>
    <col min="4" max="4" width="9.28125" style="138" hidden="1" customWidth="1"/>
    <col min="5" max="5" width="7.7109375" style="2" hidden="1" customWidth="1"/>
    <col min="6" max="6" width="9.421875" style="139" hidden="1" customWidth="1"/>
    <col min="7" max="7" width="8.00390625" style="2" hidden="1" customWidth="1"/>
    <col min="8" max="8" width="7.8515625" style="2" hidden="1" customWidth="1"/>
    <col min="9" max="9" width="7.7109375" style="7" hidden="1" customWidth="1"/>
    <col min="10" max="10" width="7.00390625" style="56" customWidth="1"/>
    <col min="11" max="11" width="7.140625" style="0" customWidth="1"/>
    <col min="12" max="12" width="6.57421875" style="0" customWidth="1"/>
    <col min="13" max="13" width="7.8515625" style="0" customWidth="1"/>
    <col min="14" max="14" width="7.57421875" style="0" customWidth="1"/>
    <col min="15" max="15" width="7.421875" style="0" customWidth="1"/>
    <col min="16" max="16" width="9.7109375" style="12" customWidth="1"/>
    <col min="17" max="17" width="8.7109375" style="0" customWidth="1"/>
    <col min="18" max="18" width="9.7109375" style="0" customWidth="1"/>
    <col min="19" max="19" width="7.57421875" style="0" customWidth="1"/>
    <col min="20" max="20" width="6.8515625" style="0" customWidth="1"/>
    <col min="21" max="21" width="9.57421875" style="137" customWidth="1"/>
    <col min="22" max="22" width="11.140625" style="137" customWidth="1"/>
    <col min="23" max="23" width="7.421875" style="137" customWidth="1"/>
    <col min="24" max="24" width="7.57421875" style="0" customWidth="1"/>
    <col min="25" max="25" width="8.421875" style="0" customWidth="1"/>
    <col min="26" max="26" width="8.28125" style="0" customWidth="1"/>
    <col min="27" max="27" width="7.28125" style="0" customWidth="1"/>
  </cols>
  <sheetData>
    <row r="1" spans="1:27" ht="15">
      <c r="A1" s="294"/>
      <c r="B1" s="601" t="s">
        <v>45</v>
      </c>
      <c r="C1" s="601"/>
      <c r="D1" s="601"/>
      <c r="E1" s="601"/>
      <c r="F1" s="601"/>
      <c r="G1" s="601"/>
      <c r="H1" s="601"/>
      <c r="I1" s="601"/>
      <c r="J1" s="399"/>
      <c r="K1" s="602" t="s">
        <v>130</v>
      </c>
      <c r="L1" s="602"/>
      <c r="M1" s="602"/>
      <c r="N1" s="602"/>
      <c r="O1" s="602"/>
      <c r="P1" s="602"/>
      <c r="Q1" s="602"/>
      <c r="R1" s="602"/>
      <c r="S1" s="602"/>
      <c r="T1" s="603" t="s">
        <v>128</v>
      </c>
      <c r="U1" s="604"/>
      <c r="V1" s="604"/>
      <c r="W1" s="604"/>
      <c r="X1" s="604"/>
      <c r="Y1" s="604"/>
      <c r="Z1" s="604"/>
      <c r="AA1" s="605"/>
    </row>
    <row r="2" spans="1:27" ht="97.5" customHeight="1">
      <c r="A2" s="294"/>
      <c r="B2" s="294" t="s">
        <v>46</v>
      </c>
      <c r="C2" s="294" t="s">
        <v>47</v>
      </c>
      <c r="D2" s="311" t="s">
        <v>48</v>
      </c>
      <c r="E2" s="294" t="s">
        <v>49</v>
      </c>
      <c r="F2" s="312" t="s">
        <v>50</v>
      </c>
      <c r="G2" s="294" t="s">
        <v>51</v>
      </c>
      <c r="H2" s="294" t="s">
        <v>52</v>
      </c>
      <c r="I2" s="314" t="s">
        <v>53</v>
      </c>
      <c r="J2" s="308" t="s">
        <v>91</v>
      </c>
      <c r="K2" s="287" t="s">
        <v>80</v>
      </c>
      <c r="L2" s="320" t="s">
        <v>54</v>
      </c>
      <c r="M2" s="321" t="s">
        <v>48</v>
      </c>
      <c r="N2" s="395" t="s">
        <v>49</v>
      </c>
      <c r="O2" s="322" t="s">
        <v>50</v>
      </c>
      <c r="P2" s="395" t="s">
        <v>62</v>
      </c>
      <c r="Q2" s="320" t="s">
        <v>52</v>
      </c>
      <c r="R2" s="320" t="s">
        <v>90</v>
      </c>
      <c r="S2" s="323" t="s">
        <v>53</v>
      </c>
      <c r="T2" s="318" t="s">
        <v>55</v>
      </c>
      <c r="U2" s="318" t="s">
        <v>134</v>
      </c>
      <c r="V2" s="318" t="s">
        <v>133</v>
      </c>
      <c r="W2" s="318" t="s">
        <v>62</v>
      </c>
      <c r="X2" s="318" t="s">
        <v>56</v>
      </c>
      <c r="Y2" s="318" t="s">
        <v>67</v>
      </c>
      <c r="Z2" s="318" t="s">
        <v>71</v>
      </c>
      <c r="AA2" s="318" t="s">
        <v>70</v>
      </c>
    </row>
    <row r="3" spans="1:27" ht="15">
      <c r="A3" s="411" t="s">
        <v>117</v>
      </c>
      <c r="B3" s="282">
        <v>248</v>
      </c>
      <c r="C3" s="282">
        <v>217</v>
      </c>
      <c r="D3" s="311">
        <f aca="true" t="shared" si="0" ref="D3:D20">B3*C3</f>
        <v>53816</v>
      </c>
      <c r="E3" s="282">
        <v>201</v>
      </c>
      <c r="F3" s="312">
        <f aca="true" t="shared" si="1" ref="F3:F20">B3*E3</f>
        <v>49848</v>
      </c>
      <c r="G3" s="282">
        <v>38273</v>
      </c>
      <c r="H3" s="282">
        <v>10948</v>
      </c>
      <c r="I3" s="314">
        <f aca="true" t="shared" si="2" ref="I3:I20">G3+H3</f>
        <v>49221</v>
      </c>
      <c r="J3" s="308">
        <f>SUM('2 кв. 2020'!D3,'2 кв. 2020'!K3,'2 кв. 2020'!R3,' 3.2020'!D3,' 3.2020'!K3,' 3.2020'!R3,'1 кв. 2020'!D3,'1 кв. 2020'!K3,'1 кв. 2020'!R3,'4 кв. 2020'!D3,'4 кв. 2020'!K3,'4 кв. 2020'!R3)</f>
        <v>222</v>
      </c>
      <c r="K3" s="367">
        <v>222</v>
      </c>
      <c r="L3" s="323">
        <v>37</v>
      </c>
      <c r="M3" s="321">
        <f aca="true" t="shared" si="3" ref="M3:M19">K3*L3</f>
        <v>8214</v>
      </c>
      <c r="N3" s="320">
        <v>38</v>
      </c>
      <c r="O3" s="366">
        <f aca="true" t="shared" si="4" ref="O3:O19">K3*N3</f>
        <v>8436</v>
      </c>
      <c r="P3" s="323">
        <v>3797</v>
      </c>
      <c r="Q3" s="320">
        <v>4639</v>
      </c>
      <c r="R3" s="396">
        <f>P3/N3</f>
        <v>99.92105263157895</v>
      </c>
      <c r="S3" s="367">
        <f aca="true" t="shared" si="5" ref="S3:S19">P3+Q3</f>
        <v>8436</v>
      </c>
      <c r="T3" s="324">
        <v>165</v>
      </c>
      <c r="U3" s="365">
        <v>37</v>
      </c>
      <c r="V3" s="324">
        <f>T3*U3</f>
        <v>6105</v>
      </c>
      <c r="W3" s="325">
        <f>SUM('1 кв. 2020'!Y3,'2 кв. 2020'!Y3,' 3.2020'!Y3,'4 кв. 2020'!Y3)</f>
        <v>3796</v>
      </c>
      <c r="X3" s="325">
        <f>W3/V3*100</f>
        <v>62.17854217854217</v>
      </c>
      <c r="Y3" s="325">
        <f>('1 кв. 2020'!AE3+'2 кв. 2020'!AE3+' 3.2020'!AE3+'4 кв. 2020'!AE3)/4</f>
        <v>15.73617868928308</v>
      </c>
      <c r="Z3" s="324">
        <f>P3/O3*100</f>
        <v>45.00948316737791</v>
      </c>
      <c r="AA3" s="341">
        <f>('1 кв. 2020'!AF3+'2 кв. 2020'!AF3+' 3.2020'!AF3+'4 кв. 2020'!AF3)/4</f>
        <v>0.38153031940500365</v>
      </c>
    </row>
    <row r="4" spans="1:27" ht="15">
      <c r="A4" s="411" t="s">
        <v>93</v>
      </c>
      <c r="B4" s="294">
        <v>248</v>
      </c>
      <c r="C4" s="294">
        <v>225</v>
      </c>
      <c r="D4" s="311">
        <f t="shared" si="0"/>
        <v>55800</v>
      </c>
      <c r="E4" s="294">
        <v>225</v>
      </c>
      <c r="F4" s="312">
        <f t="shared" si="1"/>
        <v>55800</v>
      </c>
      <c r="G4" s="294">
        <v>37753</v>
      </c>
      <c r="H4" s="294">
        <v>18047</v>
      </c>
      <c r="I4" s="314">
        <f t="shared" si="2"/>
        <v>55800</v>
      </c>
      <c r="J4" s="308">
        <f>SUM('2 кв. 2020'!D4,'2 кв. 2020'!K4,'2 кв. 2020'!R4,' 3.2020'!D4,' 3.2020'!K4,' 3.2020'!R4,'1 кв. 2020'!D4,'1 кв. 2020'!K4,'1 кв. 2020'!R4,'4 кв. 2020'!D4,'4 кв. 2020'!K4,'4 кв. 2020'!R4)</f>
        <v>204</v>
      </c>
      <c r="K4" s="326">
        <v>204</v>
      </c>
      <c r="L4" s="320">
        <v>79</v>
      </c>
      <c r="M4" s="321">
        <f t="shared" si="3"/>
        <v>16116</v>
      </c>
      <c r="N4" s="320">
        <v>79</v>
      </c>
      <c r="O4" s="366">
        <f t="shared" si="4"/>
        <v>16116</v>
      </c>
      <c r="P4" s="320">
        <v>8561</v>
      </c>
      <c r="Q4" s="320">
        <v>10400</v>
      </c>
      <c r="R4" s="396">
        <f aca="true" t="shared" si="6" ref="R4:R34">P4/N4</f>
        <v>108.36708860759494</v>
      </c>
      <c r="S4" s="367">
        <f t="shared" si="5"/>
        <v>18961</v>
      </c>
      <c r="T4" s="324">
        <v>165</v>
      </c>
      <c r="U4" s="365">
        <v>79</v>
      </c>
      <c r="V4" s="324">
        <f aca="true" t="shared" si="7" ref="V4:V19">T4*U4</f>
        <v>13035</v>
      </c>
      <c r="W4" s="325">
        <f>SUM('1 кв. 2020'!Y4,'2 кв. 2020'!Y4,' 3.2020'!Y4,'4 кв. 2020'!Y4)</f>
        <v>8561</v>
      </c>
      <c r="X4" s="325">
        <f>W4/V4*100</f>
        <v>65.67702339854239</v>
      </c>
      <c r="Y4" s="325">
        <f>('1 кв. 2020'!AE4+'2 кв. 2020'!AE4+' 3.2020'!AE4+'4 кв. 2020'!AE4)/4</f>
        <v>35.3166439115692</v>
      </c>
      <c r="Z4" s="324">
        <f aca="true" t="shared" si="8" ref="Z4:Z21">P4/O4*100</f>
        <v>53.1211218664681</v>
      </c>
      <c r="AA4" s="341">
        <f>('1 кв. 2020'!AF4+'2 кв. 2020'!AF4+' 3.2020'!AF4+'4 кв. 2020'!AF4)/4</f>
        <v>0.45237749287749285</v>
      </c>
    </row>
    <row r="5" spans="1:27" ht="15">
      <c r="A5" s="411" t="s">
        <v>114</v>
      </c>
      <c r="B5" s="282">
        <v>247</v>
      </c>
      <c r="C5" s="282">
        <v>132</v>
      </c>
      <c r="D5" s="311">
        <f t="shared" si="0"/>
        <v>32604</v>
      </c>
      <c r="E5" s="282">
        <v>132</v>
      </c>
      <c r="F5" s="312">
        <f t="shared" si="1"/>
        <v>32604</v>
      </c>
      <c r="G5" s="282">
        <v>22709</v>
      </c>
      <c r="H5" s="282">
        <v>9895</v>
      </c>
      <c r="I5" s="314">
        <f t="shared" si="2"/>
        <v>32604</v>
      </c>
      <c r="J5" s="308">
        <f>SUM('2 кв. 2020'!D5,'2 кв. 2020'!K5,'2 кв. 2020'!R5,' 3.2020'!D5,' 3.2020'!K5,' 3.2020'!R5,'1 кв. 2020'!D5,'1 кв. 2020'!K5,'1 кв. 2020'!R5,'4 кв. 2020'!D5,'4 кв. 2020'!K5,'4 кв. 2020'!R5)</f>
        <v>238</v>
      </c>
      <c r="K5" s="367">
        <v>238</v>
      </c>
      <c r="L5" s="323">
        <v>82</v>
      </c>
      <c r="M5" s="321">
        <f t="shared" si="3"/>
        <v>19516</v>
      </c>
      <c r="N5" s="320">
        <v>80</v>
      </c>
      <c r="O5" s="366">
        <f t="shared" si="4"/>
        <v>19040</v>
      </c>
      <c r="P5" s="323">
        <v>7864</v>
      </c>
      <c r="Q5" s="320">
        <v>11118</v>
      </c>
      <c r="R5" s="396">
        <f t="shared" si="6"/>
        <v>98.3</v>
      </c>
      <c r="S5" s="367">
        <f t="shared" si="5"/>
        <v>18982</v>
      </c>
      <c r="T5" s="324">
        <v>165</v>
      </c>
      <c r="U5" s="365">
        <v>82</v>
      </c>
      <c r="V5" s="324">
        <f t="shared" si="7"/>
        <v>13530</v>
      </c>
      <c r="W5" s="325">
        <f>SUM('1 кв. 2020'!Y5,'2 кв. 2020'!Y5,' 3.2020'!Y5,'4 кв. 2020'!Y5)</f>
        <v>7864</v>
      </c>
      <c r="X5" s="325">
        <f aca="true" t="shared" si="9" ref="X5:X21">W5/V5*100</f>
        <v>58.122690317812264</v>
      </c>
      <c r="Y5" s="325">
        <f>('1 кв. 2020'!AE5+'2 кв. 2020'!AE5+' 3.2020'!AE5+'4 кв. 2020'!AE5)/4</f>
        <v>32.53568524840188</v>
      </c>
      <c r="Z5" s="324">
        <f t="shared" si="8"/>
        <v>41.30252100840336</v>
      </c>
      <c r="AA5" s="341">
        <f>('1 кв. 2020'!AF5+'2 кв. 2020'!AF5+' 3.2020'!AF5+'4 кв. 2020'!AF5)/4</f>
        <v>0.40663514822368985</v>
      </c>
    </row>
    <row r="6" spans="1:27" ht="15">
      <c r="A6" s="411" t="s">
        <v>118</v>
      </c>
      <c r="B6" s="294">
        <v>249</v>
      </c>
      <c r="C6" s="294">
        <v>220</v>
      </c>
      <c r="D6" s="311">
        <f t="shared" si="0"/>
        <v>54780</v>
      </c>
      <c r="E6" s="294">
        <v>203</v>
      </c>
      <c r="F6" s="312">
        <f t="shared" si="1"/>
        <v>50547</v>
      </c>
      <c r="G6" s="294">
        <v>39378</v>
      </c>
      <c r="H6" s="294">
        <v>10579</v>
      </c>
      <c r="I6" s="314">
        <f t="shared" si="2"/>
        <v>49957</v>
      </c>
      <c r="J6" s="308">
        <f>SUM('2 кв. 2020'!D6,'2 кв. 2020'!K6,'2 кв. 2020'!R6,' 3.2020'!D6,' 3.2020'!K6,' 3.2020'!R6,'1 кв. 2020'!D6,'1 кв. 2020'!K6,'1 кв. 2020'!R6,'4 кв. 2020'!D6,'4 кв. 2020'!K6,'4 кв. 2020'!R6)</f>
        <v>169</v>
      </c>
      <c r="K6" s="326">
        <v>169</v>
      </c>
      <c r="L6" s="320">
        <v>39</v>
      </c>
      <c r="M6" s="321">
        <f t="shared" si="3"/>
        <v>6591</v>
      </c>
      <c r="N6" s="320">
        <v>38</v>
      </c>
      <c r="O6" s="366">
        <f t="shared" si="4"/>
        <v>6422</v>
      </c>
      <c r="P6" s="320">
        <v>2952</v>
      </c>
      <c r="Q6" s="320">
        <v>3470</v>
      </c>
      <c r="R6" s="396">
        <f t="shared" si="6"/>
        <v>77.6842105263158</v>
      </c>
      <c r="S6" s="367">
        <f t="shared" si="5"/>
        <v>6422</v>
      </c>
      <c r="T6" s="324">
        <v>165</v>
      </c>
      <c r="U6" s="365">
        <v>39</v>
      </c>
      <c r="V6" s="324">
        <f t="shared" si="7"/>
        <v>6435</v>
      </c>
      <c r="W6" s="325">
        <f>SUM('1 кв. 2020'!Y6,'2 кв. 2020'!Y6,' 3.2020'!Y6,'4 кв. 2020'!Y6)</f>
        <v>2952</v>
      </c>
      <c r="X6" s="325">
        <f t="shared" si="9"/>
        <v>45.87412587412587</v>
      </c>
      <c r="Y6" s="325">
        <f>('1 кв. 2020'!AE6+'2 кв. 2020'!AE6+' 3.2020'!AE6+'4 кв. 2020'!AE6)/4</f>
        <v>13.079452339611851</v>
      </c>
      <c r="Z6" s="324">
        <f t="shared" si="8"/>
        <v>45.96698847710993</v>
      </c>
      <c r="AA6" s="341">
        <f>('1 кв. 2020'!AF6+'2 кв. 2020'!AF6+' 3.2020'!AF6+'4 кв. 2020'!AF6)/4</f>
        <v>0.34486730980375047</v>
      </c>
    </row>
    <row r="7" spans="1:27" ht="15">
      <c r="A7" s="411" t="s">
        <v>22</v>
      </c>
      <c r="B7" s="282">
        <v>244</v>
      </c>
      <c r="C7" s="282">
        <v>150</v>
      </c>
      <c r="D7" s="311">
        <f t="shared" si="0"/>
        <v>36600</v>
      </c>
      <c r="E7" s="282">
        <v>137</v>
      </c>
      <c r="F7" s="312">
        <f t="shared" si="1"/>
        <v>33428</v>
      </c>
      <c r="G7" s="282">
        <v>27876</v>
      </c>
      <c r="H7" s="282">
        <v>5840</v>
      </c>
      <c r="I7" s="314">
        <f t="shared" si="2"/>
        <v>33716</v>
      </c>
      <c r="J7" s="308">
        <f>SUM('2 кв. 2020'!D7,'2 кв. 2020'!K7,'2 кв. 2020'!R7,' 3.2020'!D7,' 3.2020'!K7,' 3.2020'!R7,'1 кв. 2020'!D7,'1 кв. 2020'!K7,'1 кв. 2020'!R7,'4 кв. 2020'!D7,'4 кв. 2020'!K7,'4 кв. 2020'!R7)</f>
        <v>148</v>
      </c>
      <c r="K7" s="440">
        <v>148</v>
      </c>
      <c r="L7" s="323">
        <v>15</v>
      </c>
      <c r="M7" s="321">
        <f t="shared" si="3"/>
        <v>2220</v>
      </c>
      <c r="N7" s="320">
        <v>15</v>
      </c>
      <c r="O7" s="366">
        <f t="shared" si="4"/>
        <v>2220</v>
      </c>
      <c r="P7" s="323">
        <v>1314</v>
      </c>
      <c r="Q7" s="320">
        <v>906</v>
      </c>
      <c r="R7" s="396">
        <f t="shared" si="6"/>
        <v>87.6</v>
      </c>
      <c r="S7" s="367">
        <f t="shared" si="5"/>
        <v>2220</v>
      </c>
      <c r="T7" s="324">
        <v>165</v>
      </c>
      <c r="U7" s="365">
        <v>15</v>
      </c>
      <c r="V7" s="324">
        <f t="shared" si="7"/>
        <v>2475</v>
      </c>
      <c r="W7" s="325">
        <f>SUM('1 кв. 2020'!Y7,'2 кв. 2020'!Y7,' 3.2020'!Y7,'4 кв. 2020'!Y7)</f>
        <v>1314</v>
      </c>
      <c r="X7" s="325">
        <f t="shared" si="9"/>
        <v>53.090909090909086</v>
      </c>
      <c r="Y7" s="325">
        <f>('1 кв. 2020'!AE7+'2 кв. 2020'!AE7+' 3.2020'!AE7+'4 кв. 2020'!AE7)/4</f>
        <v>5.899524148470844</v>
      </c>
      <c r="Z7" s="324">
        <f t="shared" si="8"/>
        <v>59.189189189189186</v>
      </c>
      <c r="AA7" s="341">
        <f>('1 кв. 2020'!AF7+'2 кв. 2020'!AF7+' 3.2020'!AF7+'4 кв. 2020'!AF7)/4</f>
        <v>0.46994422244422246</v>
      </c>
    </row>
    <row r="8" spans="1:27" ht="15">
      <c r="A8" s="411" t="s">
        <v>98</v>
      </c>
      <c r="B8" s="294">
        <v>234</v>
      </c>
      <c r="C8" s="294">
        <v>20</v>
      </c>
      <c r="D8" s="311">
        <f t="shared" si="0"/>
        <v>4680</v>
      </c>
      <c r="E8" s="294">
        <v>16</v>
      </c>
      <c r="F8" s="312">
        <f t="shared" si="1"/>
        <v>3744</v>
      </c>
      <c r="G8" s="294">
        <v>3241</v>
      </c>
      <c r="H8" s="294">
        <v>605</v>
      </c>
      <c r="I8" s="314">
        <f t="shared" si="2"/>
        <v>3846</v>
      </c>
      <c r="J8" s="308">
        <f>SUM('2 кв. 2020'!D8,'2 кв. 2020'!K8,'2 кв. 2020'!R8,' 3.2020'!D8,' 3.2020'!K8,' 3.2020'!R8,'1 кв. 2020'!D8,'1 кв. 2020'!K8,'1 кв. 2020'!R8,'4 кв. 2020'!D8,'4 кв. 2020'!K8,'4 кв. 2020'!R8)</f>
        <v>231</v>
      </c>
      <c r="K8" s="326">
        <v>231</v>
      </c>
      <c r="L8" s="320">
        <v>230</v>
      </c>
      <c r="M8" s="321">
        <f t="shared" si="3"/>
        <v>53130</v>
      </c>
      <c r="N8" s="320">
        <v>230</v>
      </c>
      <c r="O8" s="366">
        <f t="shared" si="4"/>
        <v>53130</v>
      </c>
      <c r="P8" s="320">
        <v>19317</v>
      </c>
      <c r="Q8" s="320">
        <v>33813</v>
      </c>
      <c r="R8" s="396">
        <f t="shared" si="6"/>
        <v>83.98695652173913</v>
      </c>
      <c r="S8" s="367">
        <f t="shared" si="5"/>
        <v>53130</v>
      </c>
      <c r="T8" s="324">
        <v>165</v>
      </c>
      <c r="U8" s="365">
        <v>230</v>
      </c>
      <c r="V8" s="324">
        <f t="shared" si="7"/>
        <v>37950</v>
      </c>
      <c r="W8" s="325">
        <f>SUM('1 кв. 2020'!Y8,'2 кв. 2020'!Y8,' 3.2020'!Y8,'4 кв. 2020'!Y8)</f>
        <v>19317</v>
      </c>
      <c r="X8" s="325">
        <f t="shared" si="9"/>
        <v>50.90118577075099</v>
      </c>
      <c r="Y8" s="325">
        <f>('1 кв. 2020'!AE8+'2 кв. 2020'!AE8+' 3.2020'!AE8+'4 кв. 2020'!AE8)/4</f>
        <v>81.4152086546588</v>
      </c>
      <c r="Z8" s="324">
        <f t="shared" si="8"/>
        <v>36.3579898362507</v>
      </c>
      <c r="AA8" s="341">
        <f>('1 кв. 2020'!AF8+'2 кв. 2020'!AF8+' 3.2020'!AF8+'4 кв. 2020'!AF8)/4</f>
        <v>0.3542976624471441</v>
      </c>
    </row>
    <row r="9" spans="1:27" ht="15">
      <c r="A9" s="411" t="s">
        <v>115</v>
      </c>
      <c r="B9" s="282">
        <v>232</v>
      </c>
      <c r="C9" s="282">
        <v>29</v>
      </c>
      <c r="D9" s="311">
        <f t="shared" si="0"/>
        <v>6728</v>
      </c>
      <c r="E9" s="282">
        <v>29</v>
      </c>
      <c r="F9" s="312">
        <f t="shared" si="1"/>
        <v>6728</v>
      </c>
      <c r="G9" s="282">
        <v>5415</v>
      </c>
      <c r="H9" s="282">
        <v>1957</v>
      </c>
      <c r="I9" s="314">
        <f t="shared" si="2"/>
        <v>7372</v>
      </c>
      <c r="J9" s="308">
        <f>SUM('2 кв. 2020'!D9,'2 кв. 2020'!K9,'2 кв. 2020'!R9,' 3.2020'!D9,' 3.2020'!K9,' 3.2020'!R9,'1 кв. 2020'!D9,'1 кв. 2020'!K9,'1 кв. 2020'!R9,'4 кв. 2020'!D9,'4 кв. 2020'!K9,'4 кв. 2020'!R9)</f>
        <v>229</v>
      </c>
      <c r="K9" s="367">
        <v>229</v>
      </c>
      <c r="L9" s="323">
        <v>143</v>
      </c>
      <c r="M9" s="321">
        <f t="shared" si="3"/>
        <v>32747</v>
      </c>
      <c r="N9" s="320">
        <v>142</v>
      </c>
      <c r="O9" s="366">
        <f t="shared" si="4"/>
        <v>32518</v>
      </c>
      <c r="P9" s="323">
        <v>18565</v>
      </c>
      <c r="Q9" s="320">
        <v>13890</v>
      </c>
      <c r="R9" s="396">
        <f t="shared" si="6"/>
        <v>130.7394366197183</v>
      </c>
      <c r="S9" s="368">
        <f t="shared" si="5"/>
        <v>32455</v>
      </c>
      <c r="T9" s="324">
        <v>165</v>
      </c>
      <c r="U9" s="365">
        <v>143</v>
      </c>
      <c r="V9" s="324">
        <f t="shared" si="7"/>
        <v>23595</v>
      </c>
      <c r="W9" s="325">
        <f>SUM('1 кв. 2020'!Y9,'2 кв. 2020'!Y9,' 3.2020'!Y9,'4 кв. 2020'!Y9)</f>
        <v>18565</v>
      </c>
      <c r="X9" s="325">
        <f t="shared" si="9"/>
        <v>78.68192413646959</v>
      </c>
      <c r="Y9" s="325">
        <f>('1 кв. 2020'!AE9+'2 кв. 2020'!AE9+' 3.2020'!AE9+'4 кв. 2020'!AE9)/4</f>
        <v>77.24797540413202</v>
      </c>
      <c r="Z9" s="324">
        <f t="shared" si="8"/>
        <v>57.09145703917831</v>
      </c>
      <c r="AA9" s="341">
        <f>('1 кв. 2020'!AF9+'2 кв. 2020'!AF9+' 3.2020'!AF9+'4 кв. 2020'!AF9)/4</f>
        <v>0.5476813413268262</v>
      </c>
    </row>
    <row r="10" spans="1:27" ht="15">
      <c r="A10" s="411" t="s">
        <v>113</v>
      </c>
      <c r="B10" s="294">
        <v>243</v>
      </c>
      <c r="C10" s="294">
        <v>34</v>
      </c>
      <c r="D10" s="311">
        <f t="shared" si="0"/>
        <v>8262</v>
      </c>
      <c r="E10" s="294">
        <v>31</v>
      </c>
      <c r="F10" s="312">
        <f t="shared" si="1"/>
        <v>7533</v>
      </c>
      <c r="G10" s="294">
        <v>5809</v>
      </c>
      <c r="H10" s="294">
        <v>560</v>
      </c>
      <c r="I10" s="314">
        <f t="shared" si="2"/>
        <v>6369</v>
      </c>
      <c r="J10" s="308">
        <f>SUM('2 кв. 2020'!D10,'2 кв. 2020'!K10,'2 кв. 2020'!R10,' 3.2020'!D10,' 3.2020'!K10,' 3.2020'!R10,'1 кв. 2020'!D10,'1 кв. 2020'!K10,'1 кв. 2020'!R10,'4 кв. 2020'!D10,'4 кв. 2020'!K10,'4 кв. 2020'!R10)</f>
        <v>221</v>
      </c>
      <c r="K10" s="326">
        <v>221</v>
      </c>
      <c r="L10" s="320">
        <v>60</v>
      </c>
      <c r="M10" s="321">
        <f t="shared" si="3"/>
        <v>13260</v>
      </c>
      <c r="N10" s="320">
        <v>49</v>
      </c>
      <c r="O10" s="366">
        <f t="shared" si="4"/>
        <v>10829</v>
      </c>
      <c r="P10" s="320">
        <v>7697</v>
      </c>
      <c r="Q10" s="320">
        <v>3059</v>
      </c>
      <c r="R10" s="396">
        <f t="shared" si="6"/>
        <v>157.08163265306123</v>
      </c>
      <c r="S10" s="367">
        <f t="shared" si="5"/>
        <v>10756</v>
      </c>
      <c r="T10" s="324">
        <v>165</v>
      </c>
      <c r="U10" s="365">
        <v>60</v>
      </c>
      <c r="V10" s="324">
        <f t="shared" si="7"/>
        <v>9900</v>
      </c>
      <c r="W10" s="325">
        <f>SUM('1 кв. 2020'!Y10,'2 кв. 2020'!Y10,' 3.2020'!Y10,'4 кв. 2020'!Y10)</f>
        <v>7697</v>
      </c>
      <c r="X10" s="325">
        <f t="shared" si="9"/>
        <v>77.74747474747474</v>
      </c>
      <c r="Y10" s="325">
        <f>('1 кв. 2020'!AE10+'2 кв. 2020'!AE10+' 3.2020'!AE10+'4 кв. 2020'!AE10)/4</f>
        <v>33.80432233471</v>
      </c>
      <c r="Z10" s="324">
        <f t="shared" si="8"/>
        <v>71.07766183396436</v>
      </c>
      <c r="AA10" s="341">
        <f>('1 кв. 2020'!AF10+'2 кв. 2020'!AF10+' 3.2020'!AF10+'4 кв. 2020'!AF10)/4</f>
        <v>0.5031675984532828</v>
      </c>
    </row>
    <row r="11" spans="1:27" ht="15">
      <c r="A11" s="411" t="s">
        <v>110</v>
      </c>
      <c r="B11" s="282">
        <v>249</v>
      </c>
      <c r="C11" s="282">
        <v>19</v>
      </c>
      <c r="D11" s="311">
        <f t="shared" si="0"/>
        <v>4731</v>
      </c>
      <c r="E11" s="282">
        <v>19</v>
      </c>
      <c r="F11" s="312">
        <f t="shared" si="1"/>
        <v>4731</v>
      </c>
      <c r="G11" s="282">
        <v>3707</v>
      </c>
      <c r="H11" s="282">
        <v>628</v>
      </c>
      <c r="I11" s="314">
        <f t="shared" si="2"/>
        <v>4335</v>
      </c>
      <c r="J11" s="308">
        <f>SUM('2 кв. 2020'!D11,'2 кв. 2020'!K11,'2 кв. 2020'!R11,' 3.2020'!D11,' 3.2020'!K11,' 3.2020'!R11,'1 кв. 2020'!D11,'1 кв. 2020'!K11,'1 кв. 2020'!R11,'4 кв. 2020'!D11,'4 кв. 2020'!K11,'4 кв. 2020'!R11)</f>
        <v>235</v>
      </c>
      <c r="K11" s="440">
        <v>235</v>
      </c>
      <c r="L11" s="323">
        <v>91</v>
      </c>
      <c r="M11" s="321">
        <f t="shared" si="3"/>
        <v>21385</v>
      </c>
      <c r="N11" s="320">
        <v>96</v>
      </c>
      <c r="O11" s="366">
        <f t="shared" si="4"/>
        <v>22560</v>
      </c>
      <c r="P11" s="323">
        <v>10144</v>
      </c>
      <c r="Q11" s="320">
        <v>12337</v>
      </c>
      <c r="R11" s="396">
        <f t="shared" si="6"/>
        <v>105.66666666666667</v>
      </c>
      <c r="S11" s="367">
        <f t="shared" si="5"/>
        <v>22481</v>
      </c>
      <c r="T11" s="324">
        <v>165</v>
      </c>
      <c r="U11" s="365">
        <v>91</v>
      </c>
      <c r="V11" s="324">
        <f t="shared" si="7"/>
        <v>15015</v>
      </c>
      <c r="W11" s="325">
        <f>SUM('1 кв. 2020'!Y11,'2 кв. 2020'!Y11,' 3.2020'!Y11,'4 кв. 2020'!Y11)</f>
        <v>10144</v>
      </c>
      <c r="X11" s="325">
        <f t="shared" si="9"/>
        <v>67.55910755910756</v>
      </c>
      <c r="Y11" s="325">
        <f>('1 кв. 2020'!AE11+'2 кв. 2020'!AE11+' 3.2020'!AE11+'4 кв. 2020'!AE11)/4</f>
        <v>42.4661428259675</v>
      </c>
      <c r="Z11" s="324">
        <f t="shared" si="8"/>
        <v>44.9645390070922</v>
      </c>
      <c r="AA11" s="341">
        <f>('1 кв. 2020'!AF11+'2 кв. 2020'!AF11+' 3.2020'!AF11+'4 кв. 2020'!AF11)/4</f>
        <v>0.43958867491657766</v>
      </c>
    </row>
    <row r="12" spans="1:27" ht="15">
      <c r="A12" s="411" t="s">
        <v>112</v>
      </c>
      <c r="B12" s="294">
        <v>148</v>
      </c>
      <c r="C12" s="294">
        <v>20</v>
      </c>
      <c r="D12" s="311">
        <f t="shared" si="0"/>
        <v>2960</v>
      </c>
      <c r="E12" s="294">
        <v>19</v>
      </c>
      <c r="F12" s="312">
        <f t="shared" si="1"/>
        <v>2812</v>
      </c>
      <c r="G12" s="294">
        <v>2390</v>
      </c>
      <c r="H12" s="294">
        <v>441</v>
      </c>
      <c r="I12" s="314">
        <f t="shared" si="2"/>
        <v>2831</v>
      </c>
      <c r="J12" s="308">
        <f>SUM('2 кв. 2020'!D12,'2 кв. 2020'!K12,'2 кв. 2020'!R12,' 3.2020'!D12,' 3.2020'!K12,' 3.2020'!R12,'1 кв. 2020'!D12,'1 кв. 2020'!K12,'1 кв. 2020'!R12,'4 кв. 2020'!D12,'4 кв. 2020'!K12,'4 кв. 2020'!R12)</f>
        <v>222</v>
      </c>
      <c r="K12" s="440">
        <v>222</v>
      </c>
      <c r="L12" s="320">
        <v>47</v>
      </c>
      <c r="M12" s="321">
        <f t="shared" si="3"/>
        <v>10434</v>
      </c>
      <c r="N12" s="320">
        <v>50</v>
      </c>
      <c r="O12" s="366">
        <f t="shared" si="4"/>
        <v>11100</v>
      </c>
      <c r="P12" s="320">
        <v>5519</v>
      </c>
      <c r="Q12" s="320">
        <v>5682</v>
      </c>
      <c r="R12" s="396">
        <f t="shared" si="6"/>
        <v>110.38</v>
      </c>
      <c r="S12" s="367">
        <f t="shared" si="5"/>
        <v>11201</v>
      </c>
      <c r="T12" s="324">
        <v>165</v>
      </c>
      <c r="U12" s="365">
        <v>47</v>
      </c>
      <c r="V12" s="324">
        <f t="shared" si="7"/>
        <v>7755</v>
      </c>
      <c r="W12" s="325">
        <f>SUM('1 кв. 2020'!Y12,'2 кв. 2020'!Y12,' 3.2020'!Y12,'4 кв. 2020'!Y12)</f>
        <v>5519</v>
      </c>
      <c r="X12" s="325">
        <f t="shared" si="9"/>
        <v>71.16698903932947</v>
      </c>
      <c r="Y12" s="325">
        <f>('1 кв. 2020'!AE12+'2 кв. 2020'!AE12+' 3.2020'!AE12+'4 кв. 2020'!AE12)/4</f>
        <v>23.799269372100508</v>
      </c>
      <c r="Z12" s="324">
        <f t="shared" si="8"/>
        <v>49.72072072072072</v>
      </c>
      <c r="AA12" s="341">
        <f>('1 кв. 2020'!AF12+'2 кв. 2020'!AF12+' 3.2020'!AF12+'4 кв. 2020'!AF12)/4</f>
        <v>0.5017958602985192</v>
      </c>
    </row>
    <row r="13" spans="1:27" ht="15">
      <c r="A13" s="411" t="s">
        <v>95</v>
      </c>
      <c r="B13" s="282">
        <v>163</v>
      </c>
      <c r="C13" s="282">
        <v>20</v>
      </c>
      <c r="D13" s="311">
        <f t="shared" si="0"/>
        <v>3260</v>
      </c>
      <c r="E13" s="282">
        <v>20</v>
      </c>
      <c r="F13" s="312">
        <f t="shared" si="1"/>
        <v>3260</v>
      </c>
      <c r="G13" s="282">
        <v>2236</v>
      </c>
      <c r="H13" s="282">
        <v>1975</v>
      </c>
      <c r="I13" s="314">
        <f t="shared" si="2"/>
        <v>4211</v>
      </c>
      <c r="J13" s="308">
        <f>SUM('2 кв. 2020'!D13,'2 кв. 2020'!K13,'2 кв. 2020'!R13,' 3.2020'!D13,' 3.2020'!K13,' 3.2020'!R13,'1 кв. 2020'!D13,'1 кв. 2020'!K13,'1 кв. 2020'!R13,'4 кв. 2020'!D13,'4 кв. 2020'!K13,'4 кв. 2020'!R13)</f>
        <v>208</v>
      </c>
      <c r="K13" s="440">
        <v>208</v>
      </c>
      <c r="L13" s="323">
        <v>15</v>
      </c>
      <c r="M13" s="321">
        <f t="shared" si="3"/>
        <v>3120</v>
      </c>
      <c r="N13" s="320">
        <v>12</v>
      </c>
      <c r="O13" s="366">
        <f t="shared" si="4"/>
        <v>2496</v>
      </c>
      <c r="P13" s="323">
        <v>1610</v>
      </c>
      <c r="Q13" s="320">
        <v>879</v>
      </c>
      <c r="R13" s="396">
        <f t="shared" si="6"/>
        <v>134.16666666666666</v>
      </c>
      <c r="S13" s="368">
        <f t="shared" si="5"/>
        <v>2489</v>
      </c>
      <c r="T13" s="324">
        <v>165</v>
      </c>
      <c r="U13" s="365">
        <v>15</v>
      </c>
      <c r="V13" s="324">
        <f t="shared" si="7"/>
        <v>2475</v>
      </c>
      <c r="W13" s="325">
        <f>SUM('1 кв. 2020'!Y13,'2 кв. 2020'!Y13,' 3.2020'!Y13,'4 кв. 2020'!Y13)</f>
        <v>1610</v>
      </c>
      <c r="X13" s="325">
        <f t="shared" si="9"/>
        <v>65.05050505050505</v>
      </c>
      <c r="Y13" s="325">
        <f>('1 кв. 2020'!AE13+'2 кв. 2020'!AE13+' 3.2020'!AE13+'4 кв. 2020'!AE13)/4</f>
        <v>8.266023405409594</v>
      </c>
      <c r="Z13" s="324">
        <f t="shared" si="8"/>
        <v>64.50320512820514</v>
      </c>
      <c r="AA13" s="341">
        <f>('1 кв. 2020'!AF13+'2 кв. 2020'!AF13+' 3.2020'!AF13+'4 кв. 2020'!AF13)/4</f>
        <v>0.4869336009086917</v>
      </c>
    </row>
    <row r="14" spans="1:27" ht="15">
      <c r="A14" s="411" t="s">
        <v>116</v>
      </c>
      <c r="B14" s="294"/>
      <c r="C14" s="294"/>
      <c r="D14" s="311">
        <f t="shared" si="0"/>
        <v>0</v>
      </c>
      <c r="E14" s="294"/>
      <c r="F14" s="312">
        <f t="shared" si="1"/>
        <v>0</v>
      </c>
      <c r="G14" s="294"/>
      <c r="H14" s="294"/>
      <c r="I14" s="314">
        <f t="shared" si="2"/>
        <v>0</v>
      </c>
      <c r="J14" s="308">
        <f>SUM('2 кв. 2020'!D14,'2 кв. 2020'!K14,'2 кв. 2020'!R14,' 3.2020'!D14,' 3.2020'!K14,' 3.2020'!R14,'1 кв. 2020'!D14,'1 кв. 2020'!K14,'1 кв. 2020'!R14,'4 кв. 2020'!D14,'4 кв. 2020'!K14,'4 кв. 2020'!R14)</f>
        <v>235</v>
      </c>
      <c r="K14" s="440">
        <v>235</v>
      </c>
      <c r="L14" s="320">
        <v>38</v>
      </c>
      <c r="M14" s="321">
        <f t="shared" si="3"/>
        <v>8930</v>
      </c>
      <c r="N14" s="320">
        <v>42</v>
      </c>
      <c r="O14" s="366">
        <f t="shared" si="4"/>
        <v>9870</v>
      </c>
      <c r="P14" s="320">
        <v>5154</v>
      </c>
      <c r="Q14" s="320">
        <v>4716</v>
      </c>
      <c r="R14" s="396">
        <f t="shared" si="6"/>
        <v>122.71428571428571</v>
      </c>
      <c r="S14" s="367">
        <f t="shared" si="5"/>
        <v>9870</v>
      </c>
      <c r="T14" s="324">
        <v>165</v>
      </c>
      <c r="U14" s="365">
        <v>38</v>
      </c>
      <c r="V14" s="324">
        <f t="shared" si="7"/>
        <v>6270</v>
      </c>
      <c r="W14" s="325">
        <f>SUM('1 кв. 2020'!Y14,'2 кв. 2020'!Y14,' 3.2020'!Y14,'4 кв. 2020'!Y14)</f>
        <v>5154</v>
      </c>
      <c r="X14" s="325">
        <f t="shared" si="9"/>
        <v>82.20095693779903</v>
      </c>
      <c r="Y14" s="325">
        <f>('1 кв. 2020'!AE14+'2 кв. 2020'!AE14+' 3.2020'!AE14+'4 кв. 2020'!AE14)/4</f>
        <v>21.568629869255794</v>
      </c>
      <c r="Z14" s="324">
        <f t="shared" si="8"/>
        <v>52.21884498480242</v>
      </c>
      <c r="AA14" s="341">
        <f>('1 кв. 2020'!AF14+'2 кв. 2020'!AF14+' 3.2020'!AF14+'4 кв. 2020'!AF14)/4</f>
        <v>0.5119954867400688</v>
      </c>
    </row>
    <row r="15" spans="1:27" ht="15">
      <c r="A15" s="411" t="s">
        <v>96</v>
      </c>
      <c r="B15" s="282">
        <v>249</v>
      </c>
      <c r="C15" s="282">
        <v>205</v>
      </c>
      <c r="D15" s="311">
        <f t="shared" si="0"/>
        <v>51045</v>
      </c>
      <c r="E15" s="282">
        <v>175</v>
      </c>
      <c r="F15" s="312">
        <f t="shared" si="1"/>
        <v>43575</v>
      </c>
      <c r="G15" s="282">
        <v>26798</v>
      </c>
      <c r="H15" s="282">
        <v>16777</v>
      </c>
      <c r="I15" s="314">
        <f t="shared" si="2"/>
        <v>43575</v>
      </c>
      <c r="J15" s="308">
        <f>SUM('2 кв. 2020'!D15,'2 кв. 2020'!K15,'2 кв. 2020'!R15,' 3.2020'!D15,' 3.2020'!K15,' 3.2020'!R15,'1 кв. 2020'!D15,'1 кв. 2020'!K15,'1 кв. 2020'!R15,'4 кв. 2020'!D15,'4 кв. 2020'!K15,'4 кв. 2020'!R15)</f>
        <v>237</v>
      </c>
      <c r="K15" s="440">
        <v>237</v>
      </c>
      <c r="L15" s="323">
        <v>90</v>
      </c>
      <c r="M15" s="321">
        <f t="shared" si="3"/>
        <v>21330</v>
      </c>
      <c r="N15" s="320">
        <v>88</v>
      </c>
      <c r="O15" s="366">
        <f t="shared" si="4"/>
        <v>20856</v>
      </c>
      <c r="P15" s="323">
        <v>9637</v>
      </c>
      <c r="Q15" s="320">
        <v>11228</v>
      </c>
      <c r="R15" s="396">
        <f t="shared" si="6"/>
        <v>109.51136363636364</v>
      </c>
      <c r="S15" s="367">
        <f t="shared" si="5"/>
        <v>20865</v>
      </c>
      <c r="T15" s="324">
        <v>165</v>
      </c>
      <c r="U15" s="365">
        <v>90</v>
      </c>
      <c r="V15" s="325">
        <f t="shared" si="7"/>
        <v>14850</v>
      </c>
      <c r="W15" s="325">
        <f>SUM('1 кв. 2020'!Y15,'2 кв. 2020'!Y15,' 3.2020'!Y15,'4 кв. 2020'!Y15)</f>
        <v>9637</v>
      </c>
      <c r="X15" s="325">
        <f t="shared" si="9"/>
        <v>64.89562289562289</v>
      </c>
      <c r="Y15" s="325">
        <f>('1 кв. 2020'!AE15+'2 кв. 2020'!AE15+' 3.2020'!AE15+'4 кв. 2020'!AE15)/4</f>
        <v>40.124651399287956</v>
      </c>
      <c r="Z15" s="324">
        <f t="shared" si="8"/>
        <v>46.20732642884542</v>
      </c>
      <c r="AA15" s="341">
        <f>('1 кв. 2020'!AF15+'2 кв. 2020'!AF15+' 3.2020'!AF15+'4 кв. 2020'!AF15)/4</f>
        <v>0.4531711417766031</v>
      </c>
    </row>
    <row r="16" spans="1:27" ht="15">
      <c r="A16" s="411" t="s">
        <v>97</v>
      </c>
      <c r="B16" s="294">
        <v>243</v>
      </c>
      <c r="C16" s="294">
        <v>207</v>
      </c>
      <c r="D16" s="311">
        <f t="shared" si="0"/>
        <v>50301</v>
      </c>
      <c r="E16" s="294">
        <v>198</v>
      </c>
      <c r="F16" s="312">
        <f t="shared" si="1"/>
        <v>48114</v>
      </c>
      <c r="G16" s="294">
        <v>36815</v>
      </c>
      <c r="H16" s="294">
        <v>11299</v>
      </c>
      <c r="I16" s="314">
        <f t="shared" si="2"/>
        <v>48114</v>
      </c>
      <c r="J16" s="308">
        <f>SUM('2 кв. 2020'!D16,'2 кв. 2020'!K16,'2 кв. 2020'!R16,' 3.2020'!D16,' 3.2020'!K16,' 3.2020'!R16,'1 кв. 2020'!D16,'1 кв. 2020'!K16,'1 кв. 2020'!R16,'4 кв. 2020'!D16,'4 кв. 2020'!K16,'4 кв. 2020'!R16)</f>
        <v>236</v>
      </c>
      <c r="K16" s="440">
        <v>236</v>
      </c>
      <c r="L16" s="323">
        <v>103</v>
      </c>
      <c r="M16" s="321">
        <f t="shared" si="3"/>
        <v>24308</v>
      </c>
      <c r="N16" s="410">
        <v>105</v>
      </c>
      <c r="O16" s="366">
        <f t="shared" si="4"/>
        <v>24780</v>
      </c>
      <c r="P16" s="323">
        <v>10214</v>
      </c>
      <c r="Q16" s="320">
        <v>14591</v>
      </c>
      <c r="R16" s="396">
        <f t="shared" si="6"/>
        <v>97.27619047619048</v>
      </c>
      <c r="S16" s="367">
        <f t="shared" si="5"/>
        <v>24805</v>
      </c>
      <c r="T16" s="324">
        <v>165</v>
      </c>
      <c r="U16" s="365">
        <v>103</v>
      </c>
      <c r="V16" s="325">
        <f t="shared" si="7"/>
        <v>16995</v>
      </c>
      <c r="W16" s="325">
        <f>SUM('1 кв. 2020'!Y16,'2 кв. 2020'!Y16,' 3.2020'!Y16,'4 кв. 2020'!Y16)</f>
        <v>10214</v>
      </c>
      <c r="X16" s="325">
        <f t="shared" si="9"/>
        <v>60.10002942041777</v>
      </c>
      <c r="Y16" s="325">
        <f>('1 кв. 2020'!AE16+'2 кв. 2020'!AE16+' 3.2020'!AE16+'4 кв. 2020'!AE16)/4</f>
        <v>43.40689667136531</v>
      </c>
      <c r="Z16" s="324">
        <f t="shared" si="8"/>
        <v>41.21872477804681</v>
      </c>
      <c r="AA16" s="341">
        <f>('1 кв. 2020'!AF16+'2 кв. 2020'!AF16+' 3.2020'!AF16+'4 кв. 2020'!AF16)/4</f>
        <v>0.4115648350834682</v>
      </c>
    </row>
    <row r="17" spans="1:27" ht="15">
      <c r="A17" s="411" t="s">
        <v>111</v>
      </c>
      <c r="B17" s="282">
        <v>249</v>
      </c>
      <c r="C17" s="282">
        <v>7</v>
      </c>
      <c r="D17" s="311">
        <f t="shared" si="0"/>
        <v>1743</v>
      </c>
      <c r="E17" s="282">
        <v>7</v>
      </c>
      <c r="F17" s="312">
        <f t="shared" si="1"/>
        <v>1743</v>
      </c>
      <c r="G17" s="282">
        <v>1535</v>
      </c>
      <c r="H17" s="282">
        <v>270</v>
      </c>
      <c r="I17" s="314">
        <f t="shared" si="2"/>
        <v>1805</v>
      </c>
      <c r="J17" s="308">
        <f>SUM('2 кв. 2020'!D17,'2 кв. 2020'!K17,'2 кв. 2020'!R17,' 3.2020'!D17,' 3.2020'!K17,' 3.2020'!R17,'1 кв. 2020'!D17,'1 кв. 2020'!K17,'1 кв. 2020'!R17,'4 кв. 2020'!D17,'4 кв. 2020'!K17,'4 кв. 2020'!R17)</f>
        <v>238</v>
      </c>
      <c r="K17" s="440">
        <v>238</v>
      </c>
      <c r="L17" s="320">
        <v>88</v>
      </c>
      <c r="M17" s="321">
        <f t="shared" si="3"/>
        <v>20944</v>
      </c>
      <c r="N17" s="320">
        <v>61</v>
      </c>
      <c r="O17" s="366">
        <f t="shared" si="4"/>
        <v>14518</v>
      </c>
      <c r="P17" s="320">
        <v>7519</v>
      </c>
      <c r="Q17" s="320">
        <v>7001</v>
      </c>
      <c r="R17" s="396">
        <f t="shared" si="6"/>
        <v>123.26229508196721</v>
      </c>
      <c r="S17" s="367">
        <f t="shared" si="5"/>
        <v>14520</v>
      </c>
      <c r="T17" s="324">
        <v>165</v>
      </c>
      <c r="U17" s="365">
        <v>88</v>
      </c>
      <c r="V17" s="325">
        <f t="shared" si="7"/>
        <v>14520</v>
      </c>
      <c r="W17" s="325">
        <f>SUM('1 кв. 2020'!Y17,'2 кв. 2020'!Y17,' 3.2020'!Y17,'4 кв. 2020'!Y17)</f>
        <v>7519</v>
      </c>
      <c r="X17" s="325">
        <f t="shared" si="9"/>
        <v>51.78374655647383</v>
      </c>
      <c r="Y17" s="325">
        <f>('1 кв. 2020'!AE17+'2 кв. 2020'!AE17+' 3.2020'!AE17+'4 кв. 2020'!AE17)/4</f>
        <v>31.165093163331488</v>
      </c>
      <c r="Z17" s="324">
        <f t="shared" si="8"/>
        <v>51.79088028654084</v>
      </c>
      <c r="AA17" s="341">
        <f>('1 кв. 2020'!AF17+'2 кв. 2020'!AF17+' 3.2020'!AF17+'4 кв. 2020'!AF17)/4</f>
        <v>0.35538031614483523</v>
      </c>
    </row>
    <row r="18" spans="1:27" ht="15">
      <c r="A18" s="411" t="s">
        <v>92</v>
      </c>
      <c r="B18" s="294">
        <v>244</v>
      </c>
      <c r="C18" s="294">
        <v>20</v>
      </c>
      <c r="D18" s="311">
        <f t="shared" si="0"/>
        <v>4880</v>
      </c>
      <c r="E18" s="294">
        <v>17</v>
      </c>
      <c r="F18" s="312">
        <f t="shared" si="1"/>
        <v>4148</v>
      </c>
      <c r="G18" s="294">
        <v>3451</v>
      </c>
      <c r="H18" s="294">
        <v>927</v>
      </c>
      <c r="I18" s="314">
        <f t="shared" si="2"/>
        <v>4378</v>
      </c>
      <c r="J18" s="308">
        <f>SUM('2 кв. 2020'!D18,'2 кв. 2020'!K18,'2 кв. 2020'!R18,' 3.2020'!D18,' 3.2020'!K18,' 3.2020'!R18,'1 кв. 2020'!D18,'1 кв. 2020'!K18,'1 кв. 2020'!R18,'4 кв. 2020'!D18,'4 кв. 2020'!K18,'4 кв. 2020'!R18)</f>
        <v>241</v>
      </c>
      <c r="K18" s="440">
        <v>241</v>
      </c>
      <c r="L18" s="323">
        <v>184</v>
      </c>
      <c r="M18" s="321">
        <f t="shared" si="3"/>
        <v>44344</v>
      </c>
      <c r="N18" s="320">
        <v>189</v>
      </c>
      <c r="O18" s="366">
        <f t="shared" si="4"/>
        <v>45549</v>
      </c>
      <c r="P18" s="323">
        <v>22076</v>
      </c>
      <c r="Q18" s="320">
        <v>23473</v>
      </c>
      <c r="R18" s="396">
        <f t="shared" si="6"/>
        <v>116.80423280423281</v>
      </c>
      <c r="S18" s="367">
        <f t="shared" si="5"/>
        <v>45549</v>
      </c>
      <c r="T18" s="324">
        <v>165</v>
      </c>
      <c r="U18" s="365">
        <v>184</v>
      </c>
      <c r="V18" s="325">
        <f t="shared" si="7"/>
        <v>30360</v>
      </c>
      <c r="W18" s="325">
        <f>SUM('1 кв. 2020'!Y18,'2 кв. 2020'!Y18,' 3.2020'!Y18,'4 кв. 2020'!Y18)</f>
        <v>22077</v>
      </c>
      <c r="X18" s="325">
        <f t="shared" si="9"/>
        <v>72.71739130434783</v>
      </c>
      <c r="Y18" s="325">
        <f>('1 кв. 2020'!AE18+'2 кв. 2020'!AE18+' 3.2020'!AE18+'4 кв. 2020'!AE18)/4</f>
        <v>90.36837437457476</v>
      </c>
      <c r="Z18" s="324">
        <f t="shared" si="8"/>
        <v>48.4664866407605</v>
      </c>
      <c r="AA18" s="341">
        <f>('1 кв. 2020'!AF18+'2 кв. 2020'!AF18+' 3.2020'!AF18+'4 кв. 2020'!AF18)/4</f>
        <v>0.4731832159191853</v>
      </c>
    </row>
    <row r="19" spans="1:27" ht="15">
      <c r="A19" s="411" t="s">
        <v>94</v>
      </c>
      <c r="B19" s="294"/>
      <c r="C19" s="294"/>
      <c r="D19" s="311"/>
      <c r="E19" s="294"/>
      <c r="F19" s="312"/>
      <c r="G19" s="294"/>
      <c r="H19" s="294"/>
      <c r="I19" s="314"/>
      <c r="J19" s="308">
        <f>SUM('2 кв. 2020'!D19,'2 кв. 2020'!K19,'2 кв. 2020'!R19,' 3.2020'!D19,' 3.2020'!K19,' 3.2020'!R19,'1 кв. 2020'!D19,'1 кв. 2020'!K19,'1 кв. 2020'!R19,'4 кв. 2020'!D19,'4 кв. 2020'!K19,'4 кв. 2020'!R19)</f>
        <v>232</v>
      </c>
      <c r="K19" s="320">
        <v>232</v>
      </c>
      <c r="L19" s="323">
        <v>36</v>
      </c>
      <c r="M19" s="321">
        <f t="shared" si="3"/>
        <v>8352</v>
      </c>
      <c r="N19" s="320">
        <v>39</v>
      </c>
      <c r="O19" s="366">
        <f t="shared" si="4"/>
        <v>9048</v>
      </c>
      <c r="P19" s="323">
        <v>5304</v>
      </c>
      <c r="Q19" s="320">
        <v>3665</v>
      </c>
      <c r="R19" s="396">
        <f t="shared" si="6"/>
        <v>136</v>
      </c>
      <c r="S19" s="367">
        <f t="shared" si="5"/>
        <v>8969</v>
      </c>
      <c r="T19" s="324">
        <v>165</v>
      </c>
      <c r="U19" s="365">
        <v>36</v>
      </c>
      <c r="V19" s="325">
        <f t="shared" si="7"/>
        <v>5940</v>
      </c>
      <c r="W19" s="325">
        <f>SUM('1 кв. 2020'!Y19,'2 кв. 2020'!Y19,' 3.2020'!Y19,'4 кв. 2020'!Y19)</f>
        <v>5304</v>
      </c>
      <c r="X19" s="325">
        <f t="shared" si="9"/>
        <v>89.29292929292929</v>
      </c>
      <c r="Y19" s="325">
        <f>('1 кв. 2020'!AE19+'2 кв. 2020'!AE19+' 3.2020'!AE19+'4 кв. 2020'!AE19)/4</f>
        <v>22.379030777070554</v>
      </c>
      <c r="Z19" s="324">
        <f t="shared" si="8"/>
        <v>58.620689655172406</v>
      </c>
      <c r="AA19" s="341">
        <f>('1 кв. 2020'!AF19+'2 кв. 2020'!AF19+' 3.2020'!AF19+'4 кв. 2020'!AF19)/4</f>
        <v>0.5453043275248055</v>
      </c>
    </row>
    <row r="20" spans="1:27" ht="15">
      <c r="A20" s="302" t="s">
        <v>58</v>
      </c>
      <c r="B20" s="297"/>
      <c r="C20" s="297">
        <f>SUM(C15:C18)</f>
        <v>439</v>
      </c>
      <c r="D20" s="327">
        <f t="shared" si="0"/>
        <v>0</v>
      </c>
      <c r="E20" s="297">
        <f>SUM(E15:E18)</f>
        <v>397</v>
      </c>
      <c r="F20" s="328">
        <f t="shared" si="1"/>
        <v>0</v>
      </c>
      <c r="G20" s="297">
        <f>SUM(G15:G18)</f>
        <v>68599</v>
      </c>
      <c r="H20" s="297">
        <f>SUM(H15:H18)</f>
        <v>29273</v>
      </c>
      <c r="I20" s="329">
        <f t="shared" si="2"/>
        <v>97872</v>
      </c>
      <c r="J20" s="340">
        <f>SUM(J3:J19)/17</f>
        <v>220.35294117647058</v>
      </c>
      <c r="K20" s="340">
        <f>SUM(K3:K19)/17</f>
        <v>220.35294117647058</v>
      </c>
      <c r="L20" s="335">
        <f aca="true" t="shared" si="10" ref="L20:S20">SUM(L3:L19)</f>
        <v>1377</v>
      </c>
      <c r="M20" s="335">
        <f t="shared" si="10"/>
        <v>314941</v>
      </c>
      <c r="N20" s="335">
        <f t="shared" si="10"/>
        <v>1353</v>
      </c>
      <c r="O20" s="335">
        <f t="shared" si="10"/>
        <v>309488</v>
      </c>
      <c r="P20" s="335">
        <f t="shared" si="10"/>
        <v>147244</v>
      </c>
      <c r="Q20" s="335">
        <f>SUM(Q3:Q19)</f>
        <v>164867</v>
      </c>
      <c r="R20" s="397">
        <f t="shared" si="6"/>
        <v>108.82779009608278</v>
      </c>
      <c r="S20" s="335">
        <f t="shared" si="10"/>
        <v>312111</v>
      </c>
      <c r="T20" s="335">
        <v>165</v>
      </c>
      <c r="U20" s="335">
        <f>SUM(U3:U19)</f>
        <v>1377</v>
      </c>
      <c r="V20" s="335">
        <f>SUM(V3:V19)</f>
        <v>227205</v>
      </c>
      <c r="W20" s="336">
        <f>SUM('1 кв. 2020'!Y20,'2 кв. 2020'!Y20,' 3.2020'!Y20,'4 кв. 2020'!Y20)</f>
        <v>147244</v>
      </c>
      <c r="X20" s="337">
        <f>W20/V20*100</f>
        <v>64.80667238837174</v>
      </c>
      <c r="Y20" s="336">
        <f>('1 кв. 2020'!AE20+'2 кв. 2020'!AE20+' 3.2020'!AE20+'4 кв. 2020'!AE20)/4</f>
        <v>615.96799147809</v>
      </c>
      <c r="Z20" s="338"/>
      <c r="AA20" s="332">
        <f>('1 кв. 2020'!AF20+'2 кв. 2020'!AF20+' 3.2020'!AF20+'4 кв. 2020'!AF20)/4</f>
        <v>0.4366897693663312</v>
      </c>
    </row>
    <row r="21" spans="1:27" ht="15">
      <c r="A21" s="411" t="s">
        <v>99</v>
      </c>
      <c r="B21" s="282">
        <v>248</v>
      </c>
      <c r="C21" s="282">
        <v>124</v>
      </c>
      <c r="D21" s="311">
        <f aca="true" t="shared" si="11" ref="D21:D33">B21*C21</f>
        <v>30752</v>
      </c>
      <c r="E21" s="282">
        <v>114</v>
      </c>
      <c r="F21" s="312">
        <f aca="true" t="shared" si="12" ref="F21:F33">B21*E21</f>
        <v>28272</v>
      </c>
      <c r="G21" s="282">
        <v>20682</v>
      </c>
      <c r="H21" s="282">
        <v>7648</v>
      </c>
      <c r="I21" s="314">
        <f aca="true" t="shared" si="13" ref="I21:I33">G21+H21</f>
        <v>28330</v>
      </c>
      <c r="J21" s="308">
        <f>SUM('2 кв. 2020'!D21,'2 кв. 2020'!K21,'2 кв. 2020'!R21,' 3.2020'!D21,' 3.2020'!K21,' 3.2020'!R21,'1 кв. 2020'!D21,'1 кв. 2020'!K21,'1 кв. 2020'!R21,'4 кв. 2020'!D21,'4 кв. 2020'!K21,'4 кв. 2020'!R21)</f>
        <v>243</v>
      </c>
      <c r="K21" s="367">
        <v>243</v>
      </c>
      <c r="L21" s="320">
        <v>186</v>
      </c>
      <c r="M21" s="321">
        <f aca="true" t="shared" si="14" ref="M21:M32">K21*L21</f>
        <v>45198</v>
      </c>
      <c r="N21" s="320">
        <v>175</v>
      </c>
      <c r="O21" s="366">
        <f aca="true" t="shared" si="15" ref="O21:O32">K21*N21</f>
        <v>42525</v>
      </c>
      <c r="P21" s="320">
        <v>19690</v>
      </c>
      <c r="Q21" s="367">
        <v>22781</v>
      </c>
      <c r="R21" s="396">
        <f t="shared" si="6"/>
        <v>112.51428571428572</v>
      </c>
      <c r="S21" s="367">
        <f aca="true" t="shared" si="16" ref="S21:S33">P21+Q21</f>
        <v>42471</v>
      </c>
      <c r="T21" s="324">
        <v>165</v>
      </c>
      <c r="U21" s="365">
        <v>186</v>
      </c>
      <c r="V21" s="324">
        <f>T21*U21</f>
        <v>30690</v>
      </c>
      <c r="W21" s="325">
        <f>SUM('1 кв. 2020'!Y21,'2 кв. 2020'!Y21,' 3.2020'!Y21,'4 кв. 2020'!Y21)</f>
        <v>19690</v>
      </c>
      <c r="X21" s="325">
        <f t="shared" si="9"/>
        <v>64.15770609318996</v>
      </c>
      <c r="Y21" s="325">
        <f>('1 кв. 2020'!AE21+'2 кв. 2020'!AE21+' 3.2020'!AE21+'4 кв. 2020'!AE21)/4</f>
        <v>79.78741009405636</v>
      </c>
      <c r="Z21" s="324">
        <f t="shared" si="8"/>
        <v>46.30217519106408</v>
      </c>
      <c r="AA21" s="341">
        <f>('1 кв. 2020'!AF21+'2 кв. 2020'!AF21+' 3.2020'!AF21+'4 кв. 2020'!AF21)/4</f>
        <v>0.43671618354940195</v>
      </c>
    </row>
    <row r="22" spans="1:27" s="12" customFormat="1" ht="15">
      <c r="A22" s="411" t="s">
        <v>100</v>
      </c>
      <c r="B22" s="308">
        <v>245</v>
      </c>
      <c r="C22" s="308">
        <v>112</v>
      </c>
      <c r="D22" s="308">
        <f t="shared" si="11"/>
        <v>27440</v>
      </c>
      <c r="E22" s="308">
        <v>110</v>
      </c>
      <c r="F22" s="308">
        <f t="shared" si="12"/>
        <v>26950</v>
      </c>
      <c r="G22" s="308">
        <v>17339</v>
      </c>
      <c r="H22" s="308">
        <v>3164</v>
      </c>
      <c r="I22" s="308">
        <f t="shared" si="13"/>
        <v>20503</v>
      </c>
      <c r="J22" s="308">
        <f>SUM('2 кв. 2020'!D22,'2 кв. 2020'!K22,'2 кв. 2020'!R22,' 3.2020'!D22,' 3.2020'!K22,' 3.2020'!R22,'1 кв. 2020'!D22,'1 кв. 2020'!K22,'1 кв. 2020'!R22,'4 кв. 2020'!D22,'4 кв. 2020'!K22,'4 кв. 2020'!R22)</f>
        <v>238</v>
      </c>
      <c r="K22" s="367">
        <v>239</v>
      </c>
      <c r="L22" s="323">
        <v>280</v>
      </c>
      <c r="M22" s="321">
        <f t="shared" si="14"/>
        <v>66920</v>
      </c>
      <c r="N22" s="320">
        <v>270</v>
      </c>
      <c r="O22" s="366">
        <f t="shared" si="15"/>
        <v>64530</v>
      </c>
      <c r="P22" s="320">
        <v>25998</v>
      </c>
      <c r="Q22" s="367">
        <v>38535</v>
      </c>
      <c r="R22" s="396">
        <f t="shared" si="6"/>
        <v>96.28888888888889</v>
      </c>
      <c r="S22" s="367">
        <f t="shared" si="16"/>
        <v>64533</v>
      </c>
      <c r="T22" s="324">
        <v>165</v>
      </c>
      <c r="U22" s="365">
        <v>280</v>
      </c>
      <c r="V22" s="324">
        <f aca="true" t="shared" si="17" ref="V22:V32">T22*U22</f>
        <v>46200</v>
      </c>
      <c r="W22" s="325">
        <f>SUM('1 кв. 2020'!Y22,'2 кв. 2020'!Y22,' 3.2020'!Y22,'4 кв. 2020'!Y22)</f>
        <v>25998</v>
      </c>
      <c r="X22" s="325">
        <f aca="true" t="shared" si="18" ref="X22:X32">W22/V22*100</f>
        <v>56.27272727272727</v>
      </c>
      <c r="Y22" s="325">
        <f>('1 кв. 2020'!AE22+'2 кв. 2020'!AE22+' 3.2020'!AE22+'4 кв. 2020'!AE22)/4</f>
        <v>106.17297956489301</v>
      </c>
      <c r="Z22" s="324">
        <f aca="true" t="shared" si="19" ref="Z22:Z32">P22/O22*100</f>
        <v>40.288238028823805</v>
      </c>
      <c r="AA22" s="341">
        <f>('1 кв. 2020'!AF22+'2 кв. 2020'!AF22+' 3.2020'!AF22+'4 кв. 2020'!AF22)/4</f>
        <v>0.3751228824113241</v>
      </c>
    </row>
    <row r="23" spans="1:27" s="12" customFormat="1" ht="15">
      <c r="A23" s="411" t="s">
        <v>101</v>
      </c>
      <c r="B23" s="308">
        <v>238</v>
      </c>
      <c r="C23" s="308">
        <v>46</v>
      </c>
      <c r="D23" s="308">
        <f t="shared" si="11"/>
        <v>10948</v>
      </c>
      <c r="E23" s="308">
        <v>27</v>
      </c>
      <c r="F23" s="308">
        <f t="shared" si="12"/>
        <v>6426</v>
      </c>
      <c r="G23" s="308">
        <v>6389</v>
      </c>
      <c r="H23" s="308">
        <v>1201</v>
      </c>
      <c r="I23" s="308">
        <f t="shared" si="13"/>
        <v>7590</v>
      </c>
      <c r="J23" s="308">
        <f>SUM('2 кв. 2020'!D23,'2 кв. 2020'!K23,'2 кв. 2020'!R23,' 3.2020'!D23,' 3.2020'!K23,' 3.2020'!R23,'1 кв. 2020'!D23,'1 кв. 2020'!K23,'1 кв. 2020'!R23,'4 кв. 2020'!D23,'4 кв. 2020'!K23,'4 кв. 2020'!R23)</f>
        <v>239</v>
      </c>
      <c r="K23" s="367">
        <v>239</v>
      </c>
      <c r="L23" s="320">
        <v>204</v>
      </c>
      <c r="M23" s="321">
        <f t="shared" si="14"/>
        <v>48756</v>
      </c>
      <c r="N23" s="320">
        <v>198</v>
      </c>
      <c r="O23" s="366">
        <f t="shared" si="15"/>
        <v>47322</v>
      </c>
      <c r="P23" s="320">
        <v>25547</v>
      </c>
      <c r="Q23" s="367">
        <v>21689</v>
      </c>
      <c r="R23" s="396">
        <f t="shared" si="6"/>
        <v>129.0252525252525</v>
      </c>
      <c r="S23" s="367">
        <f t="shared" si="16"/>
        <v>47236</v>
      </c>
      <c r="T23" s="324">
        <v>165</v>
      </c>
      <c r="U23" s="365">
        <v>204</v>
      </c>
      <c r="V23" s="324">
        <f t="shared" si="17"/>
        <v>33660</v>
      </c>
      <c r="W23" s="325">
        <f>SUM('1 кв. 2020'!Y23,'2 кв. 2020'!Y23,' 3.2020'!Y23,'4 кв. 2020'!Y23)</f>
        <v>25547</v>
      </c>
      <c r="X23" s="325">
        <f t="shared" si="18"/>
        <v>75.8972073677956</v>
      </c>
      <c r="Y23" s="325">
        <f>('1 кв. 2020'!AE23+'2 кв. 2020'!AE23+' 3.2020'!AE23+'4 кв. 2020'!AE23)/4</f>
        <v>105.0913655458543</v>
      </c>
      <c r="Z23" s="324">
        <f t="shared" si="19"/>
        <v>53.98546130763704</v>
      </c>
      <c r="AA23" s="341">
        <f>('1 кв. 2020'!AF23+'2 кв. 2020'!AF23+' 3.2020'!AF23+'4 кв. 2020'!AF23)/4</f>
        <v>0.5352554771854198</v>
      </c>
    </row>
    <row r="24" spans="1:27" s="12" customFormat="1" ht="15">
      <c r="A24" s="411" t="s">
        <v>102</v>
      </c>
      <c r="B24" s="308">
        <v>249</v>
      </c>
      <c r="C24" s="308">
        <v>10</v>
      </c>
      <c r="D24" s="308">
        <f t="shared" si="11"/>
        <v>2490</v>
      </c>
      <c r="E24" s="308">
        <v>8</v>
      </c>
      <c r="F24" s="308">
        <f t="shared" si="12"/>
        <v>1992</v>
      </c>
      <c r="G24" s="308">
        <v>2070</v>
      </c>
      <c r="H24" s="308">
        <v>7</v>
      </c>
      <c r="I24" s="308">
        <f t="shared" si="13"/>
        <v>2077</v>
      </c>
      <c r="J24" s="308">
        <f>SUM('2 кв. 2020'!D24,'2 кв. 2020'!K24,'2 кв. 2020'!R24,' 3.2020'!D24,' 3.2020'!K24,' 3.2020'!R24,'1 кв. 2020'!D24,'1 кв. 2020'!K24,'1 кв. 2020'!R24,'4 кв. 2020'!D24,'4 кв. 2020'!K24,'4 кв. 2020'!R24)</f>
        <v>241</v>
      </c>
      <c r="K24" s="367">
        <v>241</v>
      </c>
      <c r="L24" s="323">
        <v>185</v>
      </c>
      <c r="M24" s="321">
        <f t="shared" si="14"/>
        <v>44585</v>
      </c>
      <c r="N24" s="320">
        <v>128</v>
      </c>
      <c r="O24" s="366">
        <f t="shared" si="15"/>
        <v>30848</v>
      </c>
      <c r="P24" s="320">
        <v>23707</v>
      </c>
      <c r="Q24" s="367">
        <v>7021</v>
      </c>
      <c r="R24" s="396">
        <f t="shared" si="6"/>
        <v>185.2109375</v>
      </c>
      <c r="S24" s="367">
        <f t="shared" si="16"/>
        <v>30728</v>
      </c>
      <c r="T24" s="324">
        <v>165</v>
      </c>
      <c r="U24" s="365">
        <v>185</v>
      </c>
      <c r="V24" s="324">
        <f t="shared" si="17"/>
        <v>30525</v>
      </c>
      <c r="W24" s="325">
        <f>SUM('1 кв. 2020'!Y24,'2 кв. 2020'!Y24,' 3.2020'!Y24,'4 кв. 2020'!Y24)</f>
        <v>23707</v>
      </c>
      <c r="X24" s="325">
        <f t="shared" si="18"/>
        <v>77.66420966420966</v>
      </c>
      <c r="Y24" s="325">
        <f>('1 кв. 2020'!AE24+'2 кв. 2020'!AE24+' 3.2020'!AE24+'4 кв. 2020'!AE24)/4</f>
        <v>96.78637086690998</v>
      </c>
      <c r="Z24" s="324">
        <f t="shared" si="19"/>
        <v>76.85101141078839</v>
      </c>
      <c r="AA24" s="341">
        <f>('1 кв. 2020'!AF24+'2 кв. 2020'!AF24+' 3.2020'!AF24+'4 кв. 2020'!AF24)/4</f>
        <v>0.5213439938439939</v>
      </c>
    </row>
    <row r="25" spans="1:27" s="12" customFormat="1" ht="18.75" customHeight="1">
      <c r="A25" s="411" t="s">
        <v>103</v>
      </c>
      <c r="B25" s="308">
        <v>231</v>
      </c>
      <c r="C25" s="308">
        <v>12</v>
      </c>
      <c r="D25" s="308">
        <f t="shared" si="11"/>
        <v>2772</v>
      </c>
      <c r="E25" s="308">
        <v>11</v>
      </c>
      <c r="F25" s="308">
        <f t="shared" si="12"/>
        <v>2541</v>
      </c>
      <c r="G25" s="308">
        <v>1711</v>
      </c>
      <c r="H25" s="308">
        <v>1061</v>
      </c>
      <c r="I25" s="308">
        <f t="shared" si="13"/>
        <v>2772</v>
      </c>
      <c r="J25" s="308">
        <f>SUM('2 кв. 2020'!D25,'2 кв. 2020'!K25,'2 кв. 2020'!R25,' 3.2020'!D25,' 3.2020'!K25,' 3.2020'!R25,'1 кв. 2020'!D25,'1 кв. 2020'!K25,'1 кв. 2020'!R25,'4 кв. 2020'!D25,'4 кв. 2020'!K25,'4 кв. 2020'!R25)</f>
        <v>240</v>
      </c>
      <c r="K25" s="367">
        <v>240</v>
      </c>
      <c r="L25" s="320">
        <v>256</v>
      </c>
      <c r="M25" s="321">
        <f t="shared" si="14"/>
        <v>61440</v>
      </c>
      <c r="N25" s="320">
        <v>257</v>
      </c>
      <c r="O25" s="366">
        <f t="shared" si="15"/>
        <v>61680</v>
      </c>
      <c r="P25" s="320">
        <v>30825</v>
      </c>
      <c r="Q25" s="367">
        <v>30871</v>
      </c>
      <c r="R25" s="396">
        <f t="shared" si="6"/>
        <v>119.94163424124514</v>
      </c>
      <c r="S25" s="367">
        <f t="shared" si="16"/>
        <v>61696</v>
      </c>
      <c r="T25" s="324">
        <v>165</v>
      </c>
      <c r="U25" s="365">
        <v>256</v>
      </c>
      <c r="V25" s="324">
        <f t="shared" si="17"/>
        <v>42240</v>
      </c>
      <c r="W25" s="325">
        <f>SUM('1 кв. 2020'!Y25,'2 кв. 2020'!Y25,' 3.2020'!Y25,'4 кв. 2020'!Y25)</f>
        <v>30825</v>
      </c>
      <c r="X25" s="325">
        <f t="shared" si="18"/>
        <v>72.97585227272727</v>
      </c>
      <c r="Y25" s="325">
        <f>('1 кв. 2020'!AE25+'2 кв. 2020'!AE25+' 3.2020'!AE25+'4 кв. 2020'!AE25)/4</f>
        <v>126.18098880561863</v>
      </c>
      <c r="Z25" s="324">
        <f t="shared" si="19"/>
        <v>49.97568093385214</v>
      </c>
      <c r="AA25" s="341">
        <f>('1 кв. 2020'!AF25+'2 кв. 2020'!AF25+' 3.2020'!AF25+'4 кв. 2020'!AF25)/4</f>
        <v>0.4978232628968537</v>
      </c>
    </row>
    <row r="26" spans="1:27" ht="15">
      <c r="A26" s="411" t="s">
        <v>104</v>
      </c>
      <c r="B26" s="294">
        <v>182</v>
      </c>
      <c r="C26" s="294">
        <v>12</v>
      </c>
      <c r="D26" s="311">
        <f t="shared" si="11"/>
        <v>2184</v>
      </c>
      <c r="E26" s="294">
        <v>12</v>
      </c>
      <c r="F26" s="312">
        <f t="shared" si="12"/>
        <v>2184</v>
      </c>
      <c r="G26" s="294">
        <v>1343</v>
      </c>
      <c r="H26" s="294">
        <v>448</v>
      </c>
      <c r="I26" s="314">
        <f t="shared" si="13"/>
        <v>1791</v>
      </c>
      <c r="J26" s="308">
        <f>SUM('2 кв. 2020'!D26,'2 кв. 2020'!K26,'2 кв. 2020'!R26,' 3.2020'!D26,' 3.2020'!K26,' 3.2020'!R26,'1 кв. 2020'!D26,'1 кв. 2020'!K26,'1 кв. 2020'!R26,'4 кв. 2020'!D26,'4 кв. 2020'!K26,'4 кв. 2020'!R26)</f>
        <v>238</v>
      </c>
      <c r="K26" s="324">
        <v>238</v>
      </c>
      <c r="L26" s="323">
        <v>344</v>
      </c>
      <c r="M26" s="321">
        <f t="shared" si="14"/>
        <v>81872</v>
      </c>
      <c r="N26" s="320">
        <v>242</v>
      </c>
      <c r="O26" s="366">
        <f t="shared" si="15"/>
        <v>57596</v>
      </c>
      <c r="P26" s="320">
        <v>37808</v>
      </c>
      <c r="Q26" s="367">
        <v>19674</v>
      </c>
      <c r="R26" s="396">
        <f t="shared" si="6"/>
        <v>156.23140495867767</v>
      </c>
      <c r="S26" s="367">
        <f t="shared" si="16"/>
        <v>57482</v>
      </c>
      <c r="T26" s="324">
        <v>165</v>
      </c>
      <c r="U26" s="365">
        <v>344</v>
      </c>
      <c r="V26" s="324">
        <f t="shared" si="17"/>
        <v>56760</v>
      </c>
      <c r="W26" s="325">
        <f>SUM('1 кв. 2020'!Y26,'2 кв. 2020'!Y26,' 3.2020'!Y26,'4 кв. 2020'!Y26)</f>
        <v>37808</v>
      </c>
      <c r="X26" s="325">
        <f t="shared" si="18"/>
        <v>66.61028893587033</v>
      </c>
      <c r="Y26" s="325">
        <f>('1 кв. 2020'!AE26+'2 кв. 2020'!AE26+' 3.2020'!AE26+'4 кв. 2020'!AE26)/4</f>
        <v>154.64152622459426</v>
      </c>
      <c r="Z26" s="324">
        <f t="shared" si="19"/>
        <v>65.64344746162928</v>
      </c>
      <c r="AA26" s="341">
        <f>('1 кв. 2020'!AF26+'2 кв. 2020'!AF26+' 3.2020'!AF26+'4 кв. 2020'!AF26)/4</f>
        <v>0.4761542454181769</v>
      </c>
    </row>
    <row r="27" spans="1:27" ht="15">
      <c r="A27" s="411" t="s">
        <v>105</v>
      </c>
      <c r="B27" s="282">
        <v>182</v>
      </c>
      <c r="C27" s="282">
        <v>12</v>
      </c>
      <c r="D27" s="311">
        <f t="shared" si="11"/>
        <v>2184</v>
      </c>
      <c r="E27" s="282">
        <v>9</v>
      </c>
      <c r="F27" s="312">
        <f t="shared" si="12"/>
        <v>1638</v>
      </c>
      <c r="G27" s="282">
        <v>1522</v>
      </c>
      <c r="H27" s="282">
        <v>96</v>
      </c>
      <c r="I27" s="314">
        <f t="shared" si="13"/>
        <v>1618</v>
      </c>
      <c r="J27" s="308">
        <f>SUM('2 кв. 2020'!D27,'2 кв. 2020'!K27,'2 кв. 2020'!R27,' 3.2020'!D27,' 3.2020'!K27,' 3.2020'!R27,'1 кв. 2020'!D27,'1 кв. 2020'!K27,'1 кв. 2020'!R27,'4 кв. 2020'!D27,'4 кв. 2020'!K27,'4 кв. 2020'!R27)</f>
        <v>188</v>
      </c>
      <c r="K27" s="367">
        <v>188</v>
      </c>
      <c r="L27" s="320">
        <v>323</v>
      </c>
      <c r="M27" s="321">
        <f t="shared" si="14"/>
        <v>60724</v>
      </c>
      <c r="N27" s="320">
        <v>273</v>
      </c>
      <c r="O27" s="366">
        <f t="shared" si="15"/>
        <v>51324</v>
      </c>
      <c r="P27" s="320">
        <v>22755</v>
      </c>
      <c r="Q27" s="367">
        <v>28535</v>
      </c>
      <c r="R27" s="396">
        <f t="shared" si="6"/>
        <v>83.35164835164835</v>
      </c>
      <c r="S27" s="367">
        <f t="shared" si="16"/>
        <v>51290</v>
      </c>
      <c r="T27" s="324">
        <v>165</v>
      </c>
      <c r="U27" s="365">
        <v>323</v>
      </c>
      <c r="V27" s="324">
        <f t="shared" si="17"/>
        <v>53295</v>
      </c>
      <c r="W27" s="325">
        <f>SUM('1 кв. 2020'!Y27,'2 кв. 2020'!Y27,' 3.2020'!Y27,'4 кв. 2020'!Y27)</f>
        <v>22755</v>
      </c>
      <c r="X27" s="325">
        <f t="shared" si="18"/>
        <v>42.69631297495074</v>
      </c>
      <c r="Y27" s="325">
        <f>('1 кв. 2020'!AE27+'2 кв. 2020'!AE27+' 3.2020'!AE27+'4 кв. 2020'!AE27)/4</f>
        <v>98.2304611578353</v>
      </c>
      <c r="Z27" s="324">
        <f t="shared" si="19"/>
        <v>44.3359831657704</v>
      </c>
      <c r="AA27" s="341">
        <f>('1 кв. 2020'!AF27+'2 кв. 2020'!AF27+' 3.2020'!AF27+'4 кв. 2020'!AF27)/4</f>
        <v>0.44285196210017197</v>
      </c>
    </row>
    <row r="28" spans="1:27" ht="15">
      <c r="A28" s="411" t="s">
        <v>106</v>
      </c>
      <c r="B28" s="294">
        <v>163</v>
      </c>
      <c r="C28" s="294">
        <v>18</v>
      </c>
      <c r="D28" s="311">
        <f t="shared" si="11"/>
        <v>2934</v>
      </c>
      <c r="E28" s="294">
        <v>18</v>
      </c>
      <c r="F28" s="312">
        <f t="shared" si="12"/>
        <v>2934</v>
      </c>
      <c r="G28" s="294">
        <v>2934</v>
      </c>
      <c r="H28" s="294">
        <v>10</v>
      </c>
      <c r="I28" s="314">
        <f t="shared" si="13"/>
        <v>2944</v>
      </c>
      <c r="J28" s="308">
        <f>SUM('2 кв. 2020'!D28,'2 кв. 2020'!K28,'2 кв. 2020'!R28,' 3.2020'!D28,' 3.2020'!K28,' 3.2020'!R28,'1 кв. 2020'!D28,'1 кв. 2020'!K28,'1 кв. 2020'!R28,'4 кв. 2020'!D28,'4 кв. 2020'!K28,'4 кв. 2020'!R28)</f>
        <v>236</v>
      </c>
      <c r="K28" s="367">
        <v>236</v>
      </c>
      <c r="L28" s="323">
        <v>180</v>
      </c>
      <c r="M28" s="321">
        <f t="shared" si="14"/>
        <v>42480</v>
      </c>
      <c r="N28" s="320">
        <v>179</v>
      </c>
      <c r="O28" s="366">
        <f t="shared" si="15"/>
        <v>42244</v>
      </c>
      <c r="P28" s="323">
        <v>20582</v>
      </c>
      <c r="Q28" s="368">
        <v>21639</v>
      </c>
      <c r="R28" s="396">
        <f t="shared" si="6"/>
        <v>114.98324022346368</v>
      </c>
      <c r="S28" s="368">
        <f t="shared" si="16"/>
        <v>42221</v>
      </c>
      <c r="T28" s="324">
        <v>165</v>
      </c>
      <c r="U28" s="365">
        <v>180</v>
      </c>
      <c r="V28" s="324">
        <f t="shared" si="17"/>
        <v>29700</v>
      </c>
      <c r="W28" s="325">
        <f>SUM('1 кв. 2020'!Y28,'2 кв. 2020'!Y28,' 3.2020'!Y28,'4 кв. 2020'!Y28)</f>
        <v>20582</v>
      </c>
      <c r="X28" s="325">
        <f t="shared" si="18"/>
        <v>69.2996632996633</v>
      </c>
      <c r="Y28" s="325">
        <f>('1 кв. 2020'!AE28+'2 кв. 2020'!AE28+' 3.2020'!AE28+'4 кв. 2020'!AE28)/4</f>
        <v>85.09899984888207</v>
      </c>
      <c r="Z28" s="324">
        <f t="shared" si="19"/>
        <v>48.72171195909478</v>
      </c>
      <c r="AA28" s="341">
        <f>('1 кв. 2020'!AF28+'2 кв. 2020'!AF28+' 3.2020'!AF28+'4 кв. 2020'!AF28)/4</f>
        <v>0.48720559815941045</v>
      </c>
    </row>
    <row r="29" spans="1:27" ht="15">
      <c r="A29" s="411" t="s">
        <v>107</v>
      </c>
      <c r="B29" s="294">
        <v>205</v>
      </c>
      <c r="C29" s="294">
        <v>5</v>
      </c>
      <c r="D29" s="311">
        <f t="shared" si="11"/>
        <v>1025</v>
      </c>
      <c r="E29" s="294">
        <v>5</v>
      </c>
      <c r="F29" s="312">
        <f t="shared" si="12"/>
        <v>1025</v>
      </c>
      <c r="G29" s="294">
        <v>887</v>
      </c>
      <c r="H29" s="294">
        <v>30</v>
      </c>
      <c r="I29" s="314">
        <f t="shared" si="13"/>
        <v>917</v>
      </c>
      <c r="J29" s="308">
        <f>SUM('2 кв. 2020'!D29,'2 кв. 2020'!K29,'2 кв. 2020'!R29,' 3.2020'!D29,' 3.2020'!K29,' 3.2020'!R29,'1 кв. 2020'!D29,'1 кв. 2020'!K29,'1 кв. 2020'!R29,'4 кв. 2020'!D29,'4 кв. 2020'!K29,'4 кв. 2020'!R29)</f>
        <v>234</v>
      </c>
      <c r="K29" s="367">
        <v>234</v>
      </c>
      <c r="L29" s="320">
        <v>263</v>
      </c>
      <c r="M29" s="321">
        <f t="shared" si="14"/>
        <v>61542</v>
      </c>
      <c r="N29" s="320">
        <v>175</v>
      </c>
      <c r="O29" s="366">
        <f t="shared" si="15"/>
        <v>40950</v>
      </c>
      <c r="P29" s="320">
        <v>25005</v>
      </c>
      <c r="Q29" s="367">
        <v>15917</v>
      </c>
      <c r="R29" s="396">
        <f t="shared" si="6"/>
        <v>142.88571428571427</v>
      </c>
      <c r="S29" s="367">
        <f t="shared" si="16"/>
        <v>40922</v>
      </c>
      <c r="T29" s="324">
        <v>165</v>
      </c>
      <c r="U29" s="365">
        <v>263</v>
      </c>
      <c r="V29" s="324">
        <f t="shared" si="17"/>
        <v>43395</v>
      </c>
      <c r="W29" s="325">
        <f>SUM('1 кв. 2020'!Y29,'2 кв. 2020'!Y29,' 3.2020'!Y29,'4 кв. 2020'!Y29)</f>
        <v>25005</v>
      </c>
      <c r="X29" s="325">
        <f t="shared" si="18"/>
        <v>57.62184583477359</v>
      </c>
      <c r="Y29" s="325">
        <f>('1 кв. 2020'!AE29+'2 кв. 2020'!AE29+' 3.2020'!AE29+'4 кв. 2020'!AE29)/4</f>
        <v>103.2589480863769</v>
      </c>
      <c r="Z29" s="324">
        <f t="shared" si="19"/>
        <v>61.062271062271066</v>
      </c>
      <c r="AA29" s="341">
        <f>('1 кв. 2020'!AF29+'2 кв. 2020'!AF29+' 3.2020'!AF29+'4 кв. 2020'!AF29)/4</f>
        <v>0.41843522410822637</v>
      </c>
    </row>
    <row r="30" spans="1:27" ht="15">
      <c r="A30" s="411" t="s">
        <v>108</v>
      </c>
      <c r="B30" s="282">
        <v>205</v>
      </c>
      <c r="C30" s="282">
        <v>6</v>
      </c>
      <c r="D30" s="311">
        <f t="shared" si="11"/>
        <v>1230</v>
      </c>
      <c r="E30" s="282">
        <v>8</v>
      </c>
      <c r="F30" s="312">
        <f t="shared" si="12"/>
        <v>1640</v>
      </c>
      <c r="G30" s="282">
        <v>960</v>
      </c>
      <c r="H30" s="282">
        <v>127</v>
      </c>
      <c r="I30" s="314">
        <f t="shared" si="13"/>
        <v>1087</v>
      </c>
      <c r="J30" s="308">
        <f>SUM('2 кв. 2020'!D30,'2 кв. 2020'!K30,'2 кв. 2020'!R30,' 3.2020'!D30,' 3.2020'!K30,' 3.2020'!R30,'1 кв. 2020'!D30,'1 кв. 2020'!K30,'1 кв. 2020'!R30,'4 кв. 2020'!D30,'4 кв. 2020'!K30,'4 кв. 2020'!R30)</f>
        <v>242</v>
      </c>
      <c r="K30" s="367">
        <v>242</v>
      </c>
      <c r="L30" s="323">
        <v>278</v>
      </c>
      <c r="M30" s="321">
        <f t="shared" si="14"/>
        <v>67276</v>
      </c>
      <c r="N30" s="320">
        <v>258</v>
      </c>
      <c r="O30" s="366">
        <f t="shared" si="15"/>
        <v>62436</v>
      </c>
      <c r="P30" s="323">
        <v>27114</v>
      </c>
      <c r="Q30" s="367">
        <v>35322</v>
      </c>
      <c r="R30" s="396">
        <f t="shared" si="6"/>
        <v>105.09302325581395</v>
      </c>
      <c r="S30" s="367">
        <f t="shared" si="16"/>
        <v>62436</v>
      </c>
      <c r="T30" s="324">
        <v>165</v>
      </c>
      <c r="U30" s="365">
        <v>278</v>
      </c>
      <c r="V30" s="324">
        <f t="shared" si="17"/>
        <v>45870</v>
      </c>
      <c r="W30" s="325">
        <f>SUM('1 кв. 2020'!Y30,'2 кв. 2020'!Y30,' 3.2020'!Y30,'4 кв. 2020'!Y30)</f>
        <v>27114</v>
      </c>
      <c r="X30" s="325">
        <f t="shared" si="18"/>
        <v>59.11052975801178</v>
      </c>
      <c r="Y30" s="325">
        <f>('1 кв. 2020'!AE30+'2 кв. 2020'!AE30+' 3.2020'!AE30+'4 кв. 2020'!AE30)/4</f>
        <v>111.01981893235762</v>
      </c>
      <c r="Z30" s="324">
        <f t="shared" si="19"/>
        <v>43.426869113972714</v>
      </c>
      <c r="AA30" s="341">
        <f>('1 кв. 2020'!AF30+'2 кв. 2020'!AF30+' 3.2020'!AF30+'4 кв. 2020'!AF30)/4</f>
        <v>0.4145082183006067</v>
      </c>
    </row>
    <row r="31" spans="1:27" ht="15">
      <c r="A31" s="411" t="s">
        <v>109</v>
      </c>
      <c r="B31" s="294">
        <v>170</v>
      </c>
      <c r="C31" s="294">
        <v>14</v>
      </c>
      <c r="D31" s="311">
        <f t="shared" si="11"/>
        <v>2380</v>
      </c>
      <c r="E31" s="294">
        <v>13</v>
      </c>
      <c r="F31" s="312">
        <f t="shared" si="12"/>
        <v>2210</v>
      </c>
      <c r="G31" s="294">
        <v>1320</v>
      </c>
      <c r="H31" s="294">
        <v>17</v>
      </c>
      <c r="I31" s="314">
        <f t="shared" si="13"/>
        <v>1337</v>
      </c>
      <c r="J31" s="308">
        <f>SUM('2 кв. 2020'!D31,'2 кв. 2020'!K31,'2 кв. 2020'!R31,' 3.2020'!D31,' 3.2020'!K31,' 3.2020'!R31,'1 кв. 2020'!D31,'1 кв. 2020'!K31,'1 кв. 2020'!R31,'4 кв. 2020'!D31,'4 кв. 2020'!K31,'4 кв. 2020'!R31)</f>
        <v>239</v>
      </c>
      <c r="K31" s="320">
        <v>239</v>
      </c>
      <c r="L31" s="320">
        <v>285</v>
      </c>
      <c r="M31" s="321">
        <f t="shared" si="14"/>
        <v>68115</v>
      </c>
      <c r="N31" s="320">
        <v>285</v>
      </c>
      <c r="O31" s="366">
        <f t="shared" si="15"/>
        <v>68115</v>
      </c>
      <c r="P31" s="320">
        <v>28761</v>
      </c>
      <c r="Q31" s="326">
        <v>39354</v>
      </c>
      <c r="R31" s="396">
        <f t="shared" si="6"/>
        <v>100.91578947368421</v>
      </c>
      <c r="S31" s="367">
        <f t="shared" si="16"/>
        <v>68115</v>
      </c>
      <c r="T31" s="324">
        <v>165</v>
      </c>
      <c r="U31" s="365">
        <v>285</v>
      </c>
      <c r="V31" s="324">
        <f t="shared" si="17"/>
        <v>47025</v>
      </c>
      <c r="W31" s="325">
        <f>SUM('1 кв. 2020'!Y31,'2 кв. 2020'!Y31,' 3.2020'!Y31,'4 кв. 2020'!Y31)</f>
        <v>28761</v>
      </c>
      <c r="X31" s="325">
        <f t="shared" si="18"/>
        <v>61.16108452950558</v>
      </c>
      <c r="Y31" s="325">
        <f>('1 кв. 2020'!AE31+'2 кв. 2020'!AE31+' 3.2020'!AE31+'4 кв. 2020'!AE31)/4</f>
        <v>119.44890273019732</v>
      </c>
      <c r="Z31" s="324">
        <f t="shared" si="19"/>
        <v>42.22417969610218</v>
      </c>
      <c r="AA31" s="341">
        <f>('1 кв. 2020'!AF31+'2 кв. 2020'!AF31+' 3.2020'!AF31+'4 кв. 2020'!AF31)/4</f>
        <v>0.4186643538397924</v>
      </c>
    </row>
    <row r="32" spans="1:27" ht="15">
      <c r="A32" s="434" t="s">
        <v>126</v>
      </c>
      <c r="B32" s="294"/>
      <c r="C32" s="294"/>
      <c r="D32" s="311"/>
      <c r="E32" s="294"/>
      <c r="F32" s="312"/>
      <c r="G32" s="294"/>
      <c r="H32" s="294"/>
      <c r="I32" s="314"/>
      <c r="J32" s="308">
        <f>SUM('2 кв. 2020'!D32,'2 кв. 2020'!K32,'2 кв. 2020'!R32,' 3.2020'!D32,' 3.2020'!K32,' 3.2020'!R32,'1 кв. 2020'!D32,'1 кв. 2020'!K32,'1 кв. 2020'!R32,'4 кв. 2020'!D32,'4 кв. 2020'!K32,'4 кв. 2020'!R32)</f>
        <v>241</v>
      </c>
      <c r="K32" s="320">
        <v>241</v>
      </c>
      <c r="L32" s="320">
        <v>405</v>
      </c>
      <c r="M32" s="321">
        <f t="shared" si="14"/>
        <v>97605</v>
      </c>
      <c r="N32" s="320">
        <v>403</v>
      </c>
      <c r="O32" s="366">
        <f t="shared" si="15"/>
        <v>97123</v>
      </c>
      <c r="P32" s="320">
        <v>51163</v>
      </c>
      <c r="Q32" s="326">
        <v>45958</v>
      </c>
      <c r="R32" s="396">
        <f t="shared" si="6"/>
        <v>126.95533498759305</v>
      </c>
      <c r="S32" s="367">
        <f t="shared" si="16"/>
        <v>97121</v>
      </c>
      <c r="T32" s="324">
        <v>165</v>
      </c>
      <c r="U32" s="365">
        <v>405</v>
      </c>
      <c r="V32" s="324">
        <f t="shared" si="17"/>
        <v>66825</v>
      </c>
      <c r="W32" s="325">
        <f>SUM('1 кв. 2020'!Y32,'2 кв. 2020'!Y32,' 3.2020'!Y32,'4 кв. 2020'!Y32)</f>
        <v>51163</v>
      </c>
      <c r="X32" s="325">
        <f t="shared" si="18"/>
        <v>76.5626636737748</v>
      </c>
      <c r="Y32" s="325">
        <f>('1 кв. 2020'!AE32+'2 кв. 2020'!AE32+' 3.2020'!AE32+'4 кв. 2020'!AE32)/4</f>
        <v>259.3479043531288</v>
      </c>
      <c r="Z32" s="324">
        <f t="shared" si="19"/>
        <v>52.67856223551579</v>
      </c>
      <c r="AA32" s="341">
        <f>('1 кв. 2020'!AF32+'2 кв. 2020'!AF32+' 3.2020'!AF32+'4 кв. 2020'!AF32)/4</f>
        <v>0.5260531487245619</v>
      </c>
    </row>
    <row r="33" spans="1:27" ht="15">
      <c r="A33" s="302" t="s">
        <v>17</v>
      </c>
      <c r="B33" s="297"/>
      <c r="C33" s="297">
        <f>SUM(C21:C31)</f>
        <v>371</v>
      </c>
      <c r="D33" s="327">
        <f t="shared" si="11"/>
        <v>0</v>
      </c>
      <c r="E33" s="297">
        <f>SUM(E21:E31)</f>
        <v>335</v>
      </c>
      <c r="F33" s="328">
        <f t="shared" si="12"/>
        <v>0</v>
      </c>
      <c r="G33" s="297">
        <f>SUM(G21:G31)</f>
        <v>57157</v>
      </c>
      <c r="H33" s="297">
        <f>SUM(H21:H31)</f>
        <v>13809</v>
      </c>
      <c r="I33" s="329">
        <f t="shared" si="13"/>
        <v>70966</v>
      </c>
      <c r="J33" s="340">
        <f>SUM(J21:J31)/11</f>
        <v>234.36363636363637</v>
      </c>
      <c r="K33" s="340">
        <f>SUM(K21:K31)/11</f>
        <v>234.45454545454547</v>
      </c>
      <c r="L33" s="335">
        <f>SUM(L21:L32)</f>
        <v>3189</v>
      </c>
      <c r="M33" s="339">
        <f>SUM(M21:M31)</f>
        <v>648908</v>
      </c>
      <c r="N33" s="335">
        <f>SUM(N21:N32)</f>
        <v>2843</v>
      </c>
      <c r="O33" s="339">
        <f>SUM(O21:O31)</f>
        <v>569570</v>
      </c>
      <c r="P33" s="335">
        <f>SUM(P21:P32)</f>
        <v>338955</v>
      </c>
      <c r="Q33" s="335">
        <f>SUM(Q21:Q32)</f>
        <v>327296</v>
      </c>
      <c r="R33" s="397">
        <f t="shared" si="6"/>
        <v>119.22441083362645</v>
      </c>
      <c r="S33" s="339">
        <f t="shared" si="16"/>
        <v>666251</v>
      </c>
      <c r="T33" s="335">
        <v>165</v>
      </c>
      <c r="U33" s="335">
        <f>SUM(U21:U32)</f>
        <v>3189</v>
      </c>
      <c r="V33" s="335">
        <f>SUM(V21:V32)</f>
        <v>526185</v>
      </c>
      <c r="W33" s="340">
        <f>SUM(W21:W32)</f>
        <v>338955</v>
      </c>
      <c r="X33" s="337">
        <f>W33/V33*100</f>
        <v>64.41745773824795</v>
      </c>
      <c r="Y33" s="336">
        <f>('1 кв. 2020'!AE33+'2 кв. 2020'!AE33+' 3.2020'!AE33+'4 кв. 2020'!AE33)/4</f>
        <v>1207.7184813518998</v>
      </c>
      <c r="Z33" s="338"/>
      <c r="AA33" s="332">
        <f>('1 кв. 2020'!AF33+'2 кв. 2020'!AF33+' 3.2020'!AF33+'4 кв. 2020'!AF33)/4</f>
        <v>0.41643514200910825</v>
      </c>
    </row>
    <row r="34" spans="1:27" ht="15">
      <c r="A34" s="297" t="s">
        <v>59</v>
      </c>
      <c r="B34" s="297"/>
      <c r="C34" s="297"/>
      <c r="D34" s="327"/>
      <c r="E34" s="297"/>
      <c r="F34" s="328"/>
      <c r="G34" s="297"/>
      <c r="H34" s="297"/>
      <c r="I34" s="329"/>
      <c r="J34" s="399"/>
      <c r="K34" s="330"/>
      <c r="L34" s="330"/>
      <c r="M34" s="330"/>
      <c r="N34" s="330">
        <f>SUM(N20,N33)</f>
        <v>4196</v>
      </c>
      <c r="O34" s="330">
        <f>SUM(O20,O33)</f>
        <v>879058</v>
      </c>
      <c r="P34" s="331">
        <f>SUM(P20,P33)</f>
        <v>486199</v>
      </c>
      <c r="Q34" s="330">
        <f>SUM(Q20,Q33)</f>
        <v>492163</v>
      </c>
      <c r="R34" s="396">
        <f t="shared" si="6"/>
        <v>115.87202097235462</v>
      </c>
      <c r="S34" s="330"/>
      <c r="T34" s="330"/>
      <c r="U34" s="330">
        <f>SUM(U20,U33)</f>
        <v>4566</v>
      </c>
      <c r="V34" s="330"/>
      <c r="W34" s="330"/>
      <c r="X34" s="330"/>
      <c r="Y34" s="317"/>
      <c r="Z34" s="317"/>
      <c r="AA34" s="341">
        <f>('1 кв. 2020'!AF34+'2 кв. 2020'!AF34+' 3.2020'!AF34+'4 кв. 2020'!AF34)/4</f>
        <v>0.39910734257223257</v>
      </c>
    </row>
    <row r="35" spans="20:24" ht="15">
      <c r="T35" s="140"/>
      <c r="U35" s="140"/>
      <c r="V35" s="140"/>
      <c r="W35" s="140"/>
      <c r="X35" s="140"/>
    </row>
    <row r="36" spans="16:24" ht="15">
      <c r="P36" s="2"/>
      <c r="T36" s="140"/>
      <c r="U36" s="140"/>
      <c r="V36" s="140"/>
      <c r="W36" s="2"/>
      <c r="X36" s="140"/>
    </row>
    <row r="37" spans="20:24" ht="15">
      <c r="T37" s="140"/>
      <c r="U37" s="140"/>
      <c r="V37" s="140"/>
      <c r="W37" s="140"/>
      <c r="X37" s="140"/>
    </row>
    <row r="38" spans="20:24" ht="15">
      <c r="T38" s="140"/>
      <c r="U38" s="140"/>
      <c r="V38" s="140"/>
      <c r="W38" s="140"/>
      <c r="X38" s="140"/>
    </row>
    <row r="39" spans="20:24" ht="15">
      <c r="T39" s="140"/>
      <c r="U39" s="140"/>
      <c r="V39" s="140"/>
      <c r="W39" s="140"/>
      <c r="X39" s="140"/>
    </row>
    <row r="40" spans="20:24" ht="15">
      <c r="T40" s="140"/>
      <c r="U40" s="140"/>
      <c r="V40" s="140"/>
      <c r="W40" s="140"/>
      <c r="X40" s="140"/>
    </row>
    <row r="41" spans="20:24" ht="15">
      <c r="T41" s="140"/>
      <c r="U41" s="140"/>
      <c r="V41" s="140"/>
      <c r="W41" s="140"/>
      <c r="X41" s="140"/>
    </row>
    <row r="42" spans="20:24" ht="15">
      <c r="T42" s="140"/>
      <c r="U42" s="140"/>
      <c r="V42" s="140"/>
      <c r="W42" s="140"/>
      <c r="X42" s="140"/>
    </row>
    <row r="43" spans="20:24" ht="15">
      <c r="T43" s="140"/>
      <c r="U43" s="140"/>
      <c r="V43" s="140"/>
      <c r="W43" s="140"/>
      <c r="X43" s="140"/>
    </row>
    <row r="44" spans="20:24" ht="15">
      <c r="T44" s="140"/>
      <c r="U44" s="140"/>
      <c r="V44" s="140"/>
      <c r="W44" s="140"/>
      <c r="X44" s="140"/>
    </row>
    <row r="45" spans="20:24" ht="15">
      <c r="T45" s="140"/>
      <c r="U45" s="140"/>
      <c r="V45" s="140"/>
      <c r="W45" s="140"/>
      <c r="X45" s="140"/>
    </row>
    <row r="46" spans="20:24" ht="15">
      <c r="T46" s="140"/>
      <c r="U46" s="140"/>
      <c r="V46" s="140"/>
      <c r="W46" s="140"/>
      <c r="X46" s="140"/>
    </row>
    <row r="47" spans="20:24" ht="15">
      <c r="T47" s="140"/>
      <c r="U47" s="140"/>
      <c r="V47" s="140"/>
      <c r="W47" s="140"/>
      <c r="X47" s="140"/>
    </row>
    <row r="48" spans="20:24" ht="15">
      <c r="T48" s="140"/>
      <c r="U48" s="140"/>
      <c r="V48" s="140"/>
      <c r="W48" s="140"/>
      <c r="X48" s="140"/>
    </row>
    <row r="49" spans="20:24" ht="15">
      <c r="T49" s="140"/>
      <c r="U49" s="140"/>
      <c r="V49" s="140"/>
      <c r="W49" s="140"/>
      <c r="X49" s="140"/>
    </row>
    <row r="50" spans="20:24" ht="15">
      <c r="T50" s="140"/>
      <c r="U50" s="140"/>
      <c r="V50" s="140"/>
      <c r="W50" s="140"/>
      <c r="X50" s="140"/>
    </row>
    <row r="51" spans="20:24" ht="15">
      <c r="T51" s="140"/>
      <c r="U51" s="140"/>
      <c r="V51" s="140"/>
      <c r="W51" s="140"/>
      <c r="X51" s="140"/>
    </row>
    <row r="52" spans="20:24" ht="15">
      <c r="T52" s="140"/>
      <c r="U52" s="140"/>
      <c r="V52" s="140"/>
      <c r="W52" s="140"/>
      <c r="X52" s="140"/>
    </row>
    <row r="53" spans="20:24" ht="15">
      <c r="T53" s="140"/>
      <c r="U53" s="140"/>
      <c r="V53" s="140"/>
      <c r="W53" s="140"/>
      <c r="X53" s="140"/>
    </row>
    <row r="54" spans="20:24" ht="15">
      <c r="T54" s="140"/>
      <c r="U54" s="140"/>
      <c r="V54" s="140"/>
      <c r="W54" s="140"/>
      <c r="X54" s="140"/>
    </row>
    <row r="55" spans="20:24" ht="15">
      <c r="T55" s="140"/>
      <c r="U55" s="140"/>
      <c r="V55" s="140"/>
      <c r="W55" s="140"/>
      <c r="X55" s="140"/>
    </row>
    <row r="56" spans="20:24" ht="15">
      <c r="T56" s="140"/>
      <c r="U56" s="140"/>
      <c r="V56" s="140"/>
      <c r="W56" s="140"/>
      <c r="X56" s="140"/>
    </row>
    <row r="57" spans="20:24" ht="15">
      <c r="T57" s="140"/>
      <c r="U57" s="140"/>
      <c r="V57" s="140"/>
      <c r="W57" s="140"/>
      <c r="X57" s="140"/>
    </row>
    <row r="58" spans="20:24" ht="15">
      <c r="T58" s="140"/>
      <c r="U58" s="140"/>
      <c r="V58" s="140"/>
      <c r="W58" s="140"/>
      <c r="X58" s="140"/>
    </row>
    <row r="59" spans="20:24" ht="15">
      <c r="T59" s="140"/>
      <c r="U59" s="140"/>
      <c r="V59" s="140"/>
      <c r="W59" s="140"/>
      <c r="X59" s="140"/>
    </row>
    <row r="60" spans="20:24" ht="15">
      <c r="T60" s="140"/>
      <c r="U60" s="140"/>
      <c r="V60" s="140"/>
      <c r="W60" s="140"/>
      <c r="X60" s="140"/>
    </row>
    <row r="61" spans="20:24" ht="15">
      <c r="T61" s="140"/>
      <c r="U61" s="140"/>
      <c r="V61" s="140"/>
      <c r="W61" s="140"/>
      <c r="X61" s="140"/>
    </row>
    <row r="62" spans="20:24" ht="15">
      <c r="T62" s="140"/>
      <c r="U62" s="140"/>
      <c r="V62" s="140"/>
      <c r="W62" s="140"/>
      <c r="X62" s="140"/>
    </row>
    <row r="63" spans="20:24" ht="15">
      <c r="T63" s="140"/>
      <c r="U63" s="140"/>
      <c r="V63" s="140"/>
      <c r="W63" s="140"/>
      <c r="X63" s="140"/>
    </row>
    <row r="64" spans="20:24" ht="15">
      <c r="T64" s="140"/>
      <c r="U64" s="140"/>
      <c r="V64" s="140"/>
      <c r="W64" s="140"/>
      <c r="X64" s="140"/>
    </row>
    <row r="65" spans="20:24" ht="15">
      <c r="T65" s="140"/>
      <c r="U65" s="140"/>
      <c r="V65" s="140"/>
      <c r="W65" s="140"/>
      <c r="X65" s="140"/>
    </row>
    <row r="66" spans="20:24" ht="15">
      <c r="T66" s="140"/>
      <c r="U66" s="140"/>
      <c r="V66" s="140"/>
      <c r="W66" s="140"/>
      <c r="X66" s="140"/>
    </row>
    <row r="67" spans="20:24" ht="15">
      <c r="T67" s="140"/>
      <c r="U67" s="140"/>
      <c r="V67" s="140"/>
      <c r="W67" s="140"/>
      <c r="X67" s="140"/>
    </row>
    <row r="68" spans="20:24" ht="15">
      <c r="T68" s="140"/>
      <c r="U68" s="140"/>
      <c r="V68" s="140"/>
      <c r="W68" s="140"/>
      <c r="X68" s="140"/>
    </row>
    <row r="69" spans="20:24" ht="15">
      <c r="T69" s="140"/>
      <c r="U69" s="140"/>
      <c r="V69" s="140"/>
      <c r="W69" s="140"/>
      <c r="X69" s="140"/>
    </row>
    <row r="70" spans="20:24" ht="15">
      <c r="T70" s="140"/>
      <c r="U70" s="140"/>
      <c r="V70" s="140"/>
      <c r="W70" s="140"/>
      <c r="X70" s="140"/>
    </row>
    <row r="71" spans="20:24" ht="15">
      <c r="T71" s="140"/>
      <c r="U71" s="140"/>
      <c r="V71" s="140"/>
      <c r="W71" s="140"/>
      <c r="X71" s="140"/>
    </row>
    <row r="72" spans="20:24" ht="15">
      <c r="T72" s="140"/>
      <c r="U72" s="140"/>
      <c r="V72" s="140"/>
      <c r="W72" s="140"/>
      <c r="X72" s="140"/>
    </row>
    <row r="73" spans="20:24" ht="15">
      <c r="T73" s="140"/>
      <c r="U73" s="140"/>
      <c r="V73" s="140"/>
      <c r="W73" s="140"/>
      <c r="X73" s="140"/>
    </row>
    <row r="74" spans="20:24" ht="15">
      <c r="T74" s="140"/>
      <c r="U74" s="140"/>
      <c r="V74" s="140"/>
      <c r="W74" s="140"/>
      <c r="X74" s="140"/>
    </row>
    <row r="75" spans="20:24" ht="15">
      <c r="T75" s="140"/>
      <c r="U75" s="140"/>
      <c r="V75" s="140"/>
      <c r="W75" s="140"/>
      <c r="X75" s="140"/>
    </row>
    <row r="76" spans="20:24" ht="15">
      <c r="T76" s="140"/>
      <c r="U76" s="140"/>
      <c r="V76" s="140"/>
      <c r="W76" s="140"/>
      <c r="X76" s="140"/>
    </row>
    <row r="77" spans="20:24" ht="15">
      <c r="T77" s="140"/>
      <c r="U77" s="140"/>
      <c r="V77" s="140"/>
      <c r="W77" s="140"/>
      <c r="X77" s="140"/>
    </row>
    <row r="78" spans="20:24" ht="15">
      <c r="T78" s="140"/>
      <c r="U78" s="140"/>
      <c r="V78" s="140"/>
      <c r="W78" s="140"/>
      <c r="X78" s="140"/>
    </row>
    <row r="79" spans="20:24" ht="15">
      <c r="T79" s="140"/>
      <c r="U79" s="140"/>
      <c r="V79" s="140"/>
      <c r="W79" s="140"/>
      <c r="X79" s="140"/>
    </row>
    <row r="80" spans="20:24" ht="15">
      <c r="T80" s="140"/>
      <c r="U80" s="140"/>
      <c r="V80" s="140"/>
      <c r="W80" s="140"/>
      <c r="X80" s="140"/>
    </row>
    <row r="81" spans="20:24" ht="15">
      <c r="T81" s="140"/>
      <c r="U81" s="140"/>
      <c r="V81" s="140"/>
      <c r="W81" s="140"/>
      <c r="X81" s="140"/>
    </row>
    <row r="82" spans="20:24" ht="15">
      <c r="T82" s="140"/>
      <c r="U82" s="140"/>
      <c r="V82" s="140"/>
      <c r="W82" s="140"/>
      <c r="X82" s="140"/>
    </row>
    <row r="83" spans="20:24" ht="15">
      <c r="T83" s="140"/>
      <c r="U83" s="140"/>
      <c r="V83" s="140"/>
      <c r="W83" s="140"/>
      <c r="X83" s="140"/>
    </row>
    <row r="84" spans="20:24" ht="15">
      <c r="T84" s="140"/>
      <c r="U84" s="140"/>
      <c r="V84" s="140"/>
      <c r="W84" s="140"/>
      <c r="X84" s="140"/>
    </row>
    <row r="85" spans="20:24" ht="15">
      <c r="T85" s="140"/>
      <c r="U85" s="140"/>
      <c r="V85" s="140"/>
      <c r="W85" s="140"/>
      <c r="X85" s="140"/>
    </row>
    <row r="86" spans="20:24" ht="15">
      <c r="T86" s="140"/>
      <c r="U86" s="140"/>
      <c r="V86" s="140"/>
      <c r="W86" s="140"/>
      <c r="X86" s="140"/>
    </row>
    <row r="87" spans="20:24" ht="15">
      <c r="T87" s="140"/>
      <c r="U87" s="140"/>
      <c r="V87" s="140"/>
      <c r="W87" s="140"/>
      <c r="X87" s="140"/>
    </row>
    <row r="88" spans="20:24" ht="15">
      <c r="T88" s="140"/>
      <c r="U88" s="140"/>
      <c r="V88" s="140"/>
      <c r="W88" s="140"/>
      <c r="X88" s="140"/>
    </row>
    <row r="89" spans="20:24" ht="15">
      <c r="T89" s="140"/>
      <c r="U89" s="140"/>
      <c r="V89" s="140"/>
      <c r="W89" s="140"/>
      <c r="X89" s="140"/>
    </row>
    <row r="90" spans="20:24" ht="15">
      <c r="T90" s="140"/>
      <c r="U90" s="140"/>
      <c r="V90" s="140"/>
      <c r="W90" s="140"/>
      <c r="X90" s="140"/>
    </row>
    <row r="91" spans="20:24" ht="15">
      <c r="T91" s="140"/>
      <c r="U91" s="140"/>
      <c r="V91" s="140"/>
      <c r="W91" s="140"/>
      <c r="X91" s="140"/>
    </row>
    <row r="92" spans="20:24" ht="15">
      <c r="T92" s="140"/>
      <c r="U92" s="140"/>
      <c r="V92" s="140"/>
      <c r="W92" s="140"/>
      <c r="X92" s="140"/>
    </row>
    <row r="93" spans="20:24" ht="15">
      <c r="T93" s="140"/>
      <c r="U93" s="140"/>
      <c r="V93" s="140"/>
      <c r="W93" s="140"/>
      <c r="X93" s="140"/>
    </row>
    <row r="94" spans="20:24" ht="15">
      <c r="T94" s="140"/>
      <c r="U94" s="140"/>
      <c r="V94" s="140"/>
      <c r="W94" s="140"/>
      <c r="X94" s="140"/>
    </row>
    <row r="95" spans="20:24" ht="15">
      <c r="T95" s="140"/>
      <c r="U95" s="140"/>
      <c r="V95" s="140"/>
      <c r="W95" s="140"/>
      <c r="X95" s="140"/>
    </row>
    <row r="96" spans="20:24" ht="15">
      <c r="T96" s="140"/>
      <c r="U96" s="140"/>
      <c r="V96" s="140"/>
      <c r="W96" s="140"/>
      <c r="X96" s="140"/>
    </row>
    <row r="97" spans="20:24" ht="15">
      <c r="T97" s="140"/>
      <c r="U97" s="140"/>
      <c r="V97" s="140"/>
      <c r="W97" s="140"/>
      <c r="X97" s="140"/>
    </row>
    <row r="98" spans="20:24" ht="15">
      <c r="T98" s="140"/>
      <c r="U98" s="140"/>
      <c r="V98" s="140"/>
      <c r="W98" s="140"/>
      <c r="X98" s="140"/>
    </row>
    <row r="99" spans="20:24" ht="15">
      <c r="T99" s="140"/>
      <c r="U99" s="140"/>
      <c r="V99" s="140"/>
      <c r="W99" s="140"/>
      <c r="X99" s="140"/>
    </row>
    <row r="100" spans="20:24" ht="15">
      <c r="T100" s="140"/>
      <c r="U100" s="140"/>
      <c r="V100" s="140"/>
      <c r="W100" s="140"/>
      <c r="X100" s="140"/>
    </row>
    <row r="101" spans="20:24" ht="15">
      <c r="T101" s="140"/>
      <c r="U101" s="140"/>
      <c r="V101" s="140"/>
      <c r="W101" s="140"/>
      <c r="X101" s="140"/>
    </row>
    <row r="102" spans="20:24" ht="15">
      <c r="T102" s="140"/>
      <c r="U102" s="140"/>
      <c r="V102" s="140"/>
      <c r="W102" s="140"/>
      <c r="X102" s="140"/>
    </row>
    <row r="103" spans="20:24" ht="15">
      <c r="T103" s="140"/>
      <c r="U103" s="140"/>
      <c r="V103" s="140"/>
      <c r="W103" s="140"/>
      <c r="X103" s="140"/>
    </row>
    <row r="104" spans="20:24" ht="15">
      <c r="T104" s="140"/>
      <c r="U104" s="140"/>
      <c r="V104" s="140"/>
      <c r="W104" s="140"/>
      <c r="X104" s="140"/>
    </row>
    <row r="105" spans="20:24" ht="15">
      <c r="T105" s="140"/>
      <c r="U105" s="140"/>
      <c r="V105" s="140"/>
      <c r="W105" s="140"/>
      <c r="X105" s="140"/>
    </row>
    <row r="106" spans="20:24" ht="15">
      <c r="T106" s="140"/>
      <c r="U106" s="140"/>
      <c r="V106" s="140"/>
      <c r="W106" s="140"/>
      <c r="X106" s="140"/>
    </row>
    <row r="107" spans="20:24" ht="15">
      <c r="T107" s="140"/>
      <c r="U107" s="140"/>
      <c r="V107" s="140"/>
      <c r="W107" s="140"/>
      <c r="X107" s="140"/>
    </row>
    <row r="108" spans="20:24" ht="15">
      <c r="T108" s="140"/>
      <c r="U108" s="140"/>
      <c r="V108" s="140"/>
      <c r="W108" s="140"/>
      <c r="X108" s="140"/>
    </row>
    <row r="109" spans="20:24" ht="15">
      <c r="T109" s="140"/>
      <c r="U109" s="140"/>
      <c r="V109" s="140"/>
      <c r="W109" s="140"/>
      <c r="X109" s="140"/>
    </row>
    <row r="110" spans="20:24" ht="15">
      <c r="T110" s="140"/>
      <c r="U110" s="140"/>
      <c r="V110" s="140"/>
      <c r="W110" s="140"/>
      <c r="X110" s="140"/>
    </row>
    <row r="111" spans="20:24" ht="15">
      <c r="T111" s="140"/>
      <c r="U111" s="140"/>
      <c r="V111" s="140"/>
      <c r="W111" s="140"/>
      <c r="X111" s="140"/>
    </row>
    <row r="112" spans="20:24" ht="15">
      <c r="T112" s="140"/>
      <c r="U112" s="140"/>
      <c r="V112" s="140"/>
      <c r="W112" s="140"/>
      <c r="X112" s="140"/>
    </row>
    <row r="113" spans="20:24" ht="15">
      <c r="T113" s="140"/>
      <c r="U113" s="140"/>
      <c r="V113" s="140"/>
      <c r="W113" s="140"/>
      <c r="X113" s="140"/>
    </row>
    <row r="114" spans="20:24" ht="15">
      <c r="T114" s="140"/>
      <c r="U114" s="140"/>
      <c r="V114" s="140"/>
      <c r="W114" s="140"/>
      <c r="X114" s="140"/>
    </row>
    <row r="115" spans="20:24" ht="15">
      <c r="T115" s="140"/>
      <c r="U115" s="140"/>
      <c r="V115" s="140"/>
      <c r="W115" s="140"/>
      <c r="X115" s="140"/>
    </row>
    <row r="116" spans="20:24" ht="15">
      <c r="T116" s="140"/>
      <c r="U116" s="140"/>
      <c r="V116" s="140"/>
      <c r="W116" s="140"/>
      <c r="X116" s="140"/>
    </row>
    <row r="117" spans="20:24" ht="15">
      <c r="T117" s="140"/>
      <c r="U117" s="140"/>
      <c r="V117" s="140"/>
      <c r="W117" s="140"/>
      <c r="X117" s="140"/>
    </row>
    <row r="118" spans="20:24" ht="15">
      <c r="T118" s="140"/>
      <c r="U118" s="140"/>
      <c r="V118" s="140"/>
      <c r="W118" s="140"/>
      <c r="X118" s="140"/>
    </row>
    <row r="119" spans="20:24" ht="15">
      <c r="T119" s="140"/>
      <c r="U119" s="140"/>
      <c r="V119" s="140"/>
      <c r="W119" s="140"/>
      <c r="X119" s="140"/>
    </row>
    <row r="120" spans="20:24" ht="15">
      <c r="T120" s="140"/>
      <c r="U120" s="140"/>
      <c r="V120" s="140"/>
      <c r="W120" s="140"/>
      <c r="X120" s="140"/>
    </row>
    <row r="121" spans="20:24" ht="15">
      <c r="T121" s="140"/>
      <c r="U121" s="140"/>
      <c r="V121" s="140"/>
      <c r="W121" s="140"/>
      <c r="X121" s="140"/>
    </row>
    <row r="122" spans="20:24" ht="15">
      <c r="T122" s="140"/>
      <c r="U122" s="140"/>
      <c r="V122" s="140"/>
      <c r="W122" s="140"/>
      <c r="X122" s="140"/>
    </row>
    <row r="123" spans="20:24" ht="15">
      <c r="T123" s="140"/>
      <c r="U123" s="140"/>
      <c r="V123" s="140"/>
      <c r="W123" s="140"/>
      <c r="X123" s="140"/>
    </row>
    <row r="124" spans="20:24" ht="15">
      <c r="T124" s="140"/>
      <c r="U124" s="140"/>
      <c r="V124" s="140"/>
      <c r="W124" s="140"/>
      <c r="X124" s="140"/>
    </row>
    <row r="125" spans="20:24" ht="15">
      <c r="T125" s="140"/>
      <c r="U125" s="140"/>
      <c r="V125" s="140"/>
      <c r="W125" s="140"/>
      <c r="X125" s="140"/>
    </row>
    <row r="126" spans="20:24" ht="15">
      <c r="T126" s="140"/>
      <c r="U126" s="140"/>
      <c r="V126" s="140"/>
      <c r="W126" s="140"/>
      <c r="X126" s="140"/>
    </row>
    <row r="127" spans="20:24" ht="15">
      <c r="T127" s="140"/>
      <c r="U127" s="140"/>
      <c r="V127" s="140"/>
      <c r="W127" s="140"/>
      <c r="X127" s="140"/>
    </row>
    <row r="128" spans="20:24" ht="15">
      <c r="T128" s="140"/>
      <c r="U128" s="140"/>
      <c r="V128" s="140"/>
      <c r="W128" s="140"/>
      <c r="X128" s="140"/>
    </row>
    <row r="129" spans="20:24" ht="15">
      <c r="T129" s="140"/>
      <c r="U129" s="140"/>
      <c r="V129" s="140"/>
      <c r="W129" s="140"/>
      <c r="X129" s="140"/>
    </row>
    <row r="130" spans="20:24" ht="15">
      <c r="T130" s="140"/>
      <c r="U130" s="140"/>
      <c r="V130" s="140"/>
      <c r="W130" s="140"/>
      <c r="X130" s="140"/>
    </row>
    <row r="131" spans="20:24" ht="15">
      <c r="T131" s="140"/>
      <c r="U131" s="140"/>
      <c r="V131" s="140"/>
      <c r="W131" s="140"/>
      <c r="X131" s="140"/>
    </row>
    <row r="132" spans="20:24" ht="15">
      <c r="T132" s="140"/>
      <c r="U132" s="140"/>
      <c r="V132" s="140"/>
      <c r="W132" s="140"/>
      <c r="X132" s="140"/>
    </row>
    <row r="133" spans="20:24" ht="15">
      <c r="T133" s="140"/>
      <c r="U133" s="140"/>
      <c r="V133" s="140"/>
      <c r="W133" s="140"/>
      <c r="X133" s="140"/>
    </row>
    <row r="134" spans="20:24" ht="15">
      <c r="T134" s="140"/>
      <c r="U134" s="140"/>
      <c r="V134" s="140"/>
      <c r="W134" s="140"/>
      <c r="X134" s="140"/>
    </row>
    <row r="135" spans="20:24" ht="15">
      <c r="T135" s="140"/>
      <c r="U135" s="140"/>
      <c r="V135" s="140"/>
      <c r="W135" s="140"/>
      <c r="X135" s="140"/>
    </row>
    <row r="136" spans="20:24" ht="15">
      <c r="T136" s="140"/>
      <c r="U136" s="140"/>
      <c r="V136" s="140"/>
      <c r="W136" s="140"/>
      <c r="X136" s="140"/>
    </row>
    <row r="137" spans="20:24" ht="15">
      <c r="T137" s="140"/>
      <c r="U137" s="140"/>
      <c r="V137" s="140"/>
      <c r="W137" s="140"/>
      <c r="X137" s="140"/>
    </row>
    <row r="138" spans="20:24" ht="15">
      <c r="T138" s="140"/>
      <c r="U138" s="140"/>
      <c r="V138" s="140"/>
      <c r="W138" s="140"/>
      <c r="X138" s="140"/>
    </row>
    <row r="139" spans="20:24" ht="15">
      <c r="T139" s="140"/>
      <c r="U139" s="140"/>
      <c r="V139" s="140"/>
      <c r="W139" s="140"/>
      <c r="X139" s="140"/>
    </row>
    <row r="140" spans="20:24" ht="15">
      <c r="T140" s="140"/>
      <c r="U140" s="140"/>
      <c r="V140" s="140"/>
      <c r="W140" s="140"/>
      <c r="X140" s="140"/>
    </row>
    <row r="141" spans="20:24" ht="15">
      <c r="T141" s="140"/>
      <c r="U141" s="140"/>
      <c r="V141" s="140"/>
      <c r="W141" s="140"/>
      <c r="X141" s="140"/>
    </row>
    <row r="142" spans="20:24" ht="15">
      <c r="T142" s="140"/>
      <c r="U142" s="140"/>
      <c r="V142" s="140"/>
      <c r="W142" s="140"/>
      <c r="X142" s="140"/>
    </row>
    <row r="143" spans="20:24" ht="15">
      <c r="T143" s="140"/>
      <c r="U143" s="140"/>
      <c r="V143" s="140"/>
      <c r="W143" s="140"/>
      <c r="X143" s="140"/>
    </row>
    <row r="144" spans="20:24" ht="15">
      <c r="T144" s="140"/>
      <c r="U144" s="140"/>
      <c r="V144" s="140"/>
      <c r="W144" s="140"/>
      <c r="X144" s="140"/>
    </row>
    <row r="145" spans="20:24" ht="15">
      <c r="T145" s="140"/>
      <c r="U145" s="140"/>
      <c r="V145" s="140"/>
      <c r="W145" s="140"/>
      <c r="X145" s="140"/>
    </row>
    <row r="146" spans="20:24" ht="15">
      <c r="T146" s="140"/>
      <c r="U146" s="140"/>
      <c r="V146" s="140"/>
      <c r="W146" s="140"/>
      <c r="X146" s="140"/>
    </row>
    <row r="147" spans="20:24" ht="15">
      <c r="T147" s="140"/>
      <c r="U147" s="140"/>
      <c r="V147" s="140"/>
      <c r="W147" s="140"/>
      <c r="X147" s="140"/>
    </row>
    <row r="148" spans="20:24" ht="15">
      <c r="T148" s="140"/>
      <c r="U148" s="140"/>
      <c r="V148" s="140"/>
      <c r="W148" s="140"/>
      <c r="X148" s="140"/>
    </row>
    <row r="149" spans="20:24" ht="15">
      <c r="T149" s="140"/>
      <c r="U149" s="140"/>
      <c r="V149" s="140"/>
      <c r="W149" s="140"/>
      <c r="X149" s="140"/>
    </row>
    <row r="150" spans="20:24" ht="15">
      <c r="T150" s="140"/>
      <c r="U150" s="140"/>
      <c r="V150" s="140"/>
      <c r="W150" s="140"/>
      <c r="X150" s="140"/>
    </row>
  </sheetData>
  <sheetProtection/>
  <mergeCells count="3">
    <mergeCell ref="B1:I1"/>
    <mergeCell ref="K1:S1"/>
    <mergeCell ref="T1:AA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Егорцева</dc:creator>
  <cp:keywords/>
  <dc:description/>
  <cp:lastModifiedBy>ПК</cp:lastModifiedBy>
  <cp:lastPrinted>2021-01-19T07:46:44Z</cp:lastPrinted>
  <dcterms:created xsi:type="dcterms:W3CDTF">2011-12-22T08:44:26Z</dcterms:created>
  <dcterms:modified xsi:type="dcterms:W3CDTF">2021-02-01T12:35:58Z</dcterms:modified>
  <cp:category/>
  <cp:version/>
  <cp:contentType/>
  <cp:contentStatus/>
  <cp:revision>4</cp:revision>
</cp:coreProperties>
</file>